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mc:AlternateContent xmlns:mc="http://schemas.openxmlformats.org/markup-compatibility/2006">
    <mc:Choice Requires="x15">
      <x15ac:absPath xmlns:x15ac="http://schemas.microsoft.com/office/spreadsheetml/2010/11/ac" url="https://d.docs.live.net/7a68e14c7531a8eb/Radna površina/ANDREA/"/>
    </mc:Choice>
  </mc:AlternateContent>
  <xr:revisionPtr revIDLastSave="31" documentId="14_{98BF38CC-9F77-4143-BDE6-E7912354F8F4}" xr6:coauthVersionLast="47" xr6:coauthVersionMax="47" xr10:uidLastSave="{7BD42B8C-5EB7-43D6-AF14-ED9D0A65E6BB}"/>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720" firstSheet="2" activeTab="8"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29" i="9" l="1"/>
  <c r="J1429" i="9"/>
  <c r="F299" i="9"/>
  <c r="F298" i="9"/>
  <c r="F297" i="9"/>
  <c r="F296" i="9"/>
  <c r="F295" i="9"/>
  <c r="F294" i="9"/>
  <c r="F293" i="9" s="1"/>
  <c r="F292" i="9"/>
  <c r="F291" i="9"/>
  <c r="H290" i="9"/>
  <c r="G290" i="9"/>
  <c r="F290" i="9"/>
  <c r="E290" i="9"/>
  <c r="B290" i="9" s="1"/>
  <c r="F289" i="9"/>
  <c r="H288" i="9"/>
  <c r="G288" i="9"/>
  <c r="E288" i="9" s="1"/>
  <c r="B288" i="9" s="1"/>
  <c r="F288" i="9"/>
  <c r="F287" i="9"/>
  <c r="F286" i="9"/>
  <c r="H285" i="9"/>
  <c r="G285" i="9"/>
  <c r="E285" i="9" s="1"/>
  <c r="F285" i="9"/>
  <c r="H284" i="9"/>
  <c r="G284" i="9"/>
  <c r="F284" i="9"/>
  <c r="H283" i="9"/>
  <c r="G283" i="9"/>
  <c r="F283" i="9"/>
  <c r="F282" i="9"/>
  <c r="H281" i="9"/>
  <c r="E281" i="9" s="1"/>
  <c r="B281" i="9" s="1"/>
  <c r="G281" i="9"/>
  <c r="F281" i="9"/>
  <c r="H280" i="9"/>
  <c r="G280" i="9"/>
  <c r="F280" i="9"/>
  <c r="E280" i="9"/>
  <c r="H279" i="9"/>
  <c r="G279" i="9"/>
  <c r="E279" i="9" s="1"/>
  <c r="B279" i="9" s="1"/>
  <c r="F279" i="9"/>
  <c r="F278" i="9"/>
  <c r="F277" i="9"/>
  <c r="F276" i="9"/>
  <c r="F274" i="9"/>
  <c r="L273" i="9"/>
  <c r="F273" i="9" s="1"/>
  <c r="H273" i="9"/>
  <c r="I272" i="9"/>
  <c r="E272" i="9" s="1"/>
  <c r="B272" i="9" s="1"/>
  <c r="H272" i="9"/>
  <c r="F272" i="9"/>
  <c r="E271" i="9"/>
  <c r="M270" i="9"/>
  <c r="L270" i="9"/>
  <c r="F270" i="9" s="1"/>
  <c r="B270" i="9" s="1"/>
  <c r="E270" i="9"/>
  <c r="M269" i="9"/>
  <c r="L269" i="9"/>
  <c r="F269" i="9" s="1"/>
  <c r="E269" i="9"/>
  <c r="B269" i="9" s="1"/>
  <c r="M268" i="9"/>
  <c r="L268" i="9"/>
  <c r="F268" i="9" s="1"/>
  <c r="E268" i="9"/>
  <c r="B268" i="9" s="1"/>
  <c r="M267" i="9"/>
  <c r="L267" i="9"/>
  <c r="F267" i="9" s="1"/>
  <c r="E267" i="9"/>
  <c r="B267" i="9" s="1"/>
  <c r="M266" i="9"/>
  <c r="L266" i="9"/>
  <c r="F266" i="9" s="1"/>
  <c r="B266" i="9" s="1"/>
  <c r="E266" i="9"/>
  <c r="M265" i="9"/>
  <c r="L265" i="9"/>
  <c r="F265" i="9" s="1"/>
  <c r="B265" i="9" s="1"/>
  <c r="E265" i="9"/>
  <c r="M264" i="9"/>
  <c r="F264" i="9" s="1"/>
  <c r="L264" i="9"/>
  <c r="E264" i="9"/>
  <c r="B264" i="9" s="1"/>
  <c r="M263" i="9"/>
  <c r="L263" i="9"/>
  <c r="F263" i="9"/>
  <c r="E263" i="9"/>
  <c r="M262" i="9"/>
  <c r="L262" i="9"/>
  <c r="F262" i="9" s="1"/>
  <c r="E262" i="9"/>
  <c r="B262" i="9" s="1"/>
  <c r="M261" i="9"/>
  <c r="L261" i="9"/>
  <c r="E261" i="9"/>
  <c r="M260" i="9"/>
  <c r="L260" i="9"/>
  <c r="F260" i="9" s="1"/>
  <c r="E260" i="9"/>
  <c r="M259" i="9"/>
  <c r="L259" i="9"/>
  <c r="F259" i="9" s="1"/>
  <c r="E259" i="9"/>
  <c r="B259" i="9" s="1"/>
  <c r="M258" i="9"/>
  <c r="L258" i="9"/>
  <c r="F258" i="9" s="1"/>
  <c r="B258" i="9" s="1"/>
  <c r="E258" i="9"/>
  <c r="M257" i="9"/>
  <c r="L257" i="9"/>
  <c r="F257" i="9" s="1"/>
  <c r="E257" i="9"/>
  <c r="B257" i="9"/>
  <c r="M256" i="9"/>
  <c r="F256" i="9" s="1"/>
  <c r="L256" i="9"/>
  <c r="E256" i="9"/>
  <c r="M255" i="9"/>
  <c r="L255" i="9"/>
  <c r="F255" i="9"/>
  <c r="E255" i="9"/>
  <c r="B255" i="9" s="1"/>
  <c r="M254" i="9"/>
  <c r="L254" i="9"/>
  <c r="F254" i="9" s="1"/>
  <c r="E254" i="9"/>
  <c r="M253" i="9"/>
  <c r="L253" i="9"/>
  <c r="E253" i="9"/>
  <c r="M252" i="9"/>
  <c r="L252" i="9"/>
  <c r="F252" i="9" s="1"/>
  <c r="E252" i="9"/>
  <c r="B252" i="9" s="1"/>
  <c r="M251" i="9"/>
  <c r="L251" i="9"/>
  <c r="F251" i="9"/>
  <c r="E251" i="9"/>
  <c r="B251" i="9" s="1"/>
  <c r="M250" i="9"/>
  <c r="L250" i="9"/>
  <c r="F250" i="9" s="1"/>
  <c r="B250" i="9" s="1"/>
  <c r="E250" i="9"/>
  <c r="M249" i="9"/>
  <c r="L249" i="9"/>
  <c r="F249" i="9" s="1"/>
  <c r="B249" i="9" s="1"/>
  <c r="E249" i="9"/>
  <c r="M248" i="9"/>
  <c r="F248" i="9" s="1"/>
  <c r="L248" i="9"/>
  <c r="E248" i="9"/>
  <c r="M247" i="9"/>
  <c r="L247" i="9"/>
  <c r="F247" i="9"/>
  <c r="E247" i="9"/>
  <c r="M246" i="9"/>
  <c r="L246" i="9"/>
  <c r="F246" i="9" s="1"/>
  <c r="E246" i="9"/>
  <c r="M245" i="9"/>
  <c r="L245" i="9"/>
  <c r="F245" i="9" s="1"/>
  <c r="B245" i="9" s="1"/>
  <c r="E245" i="9"/>
  <c r="M244" i="9"/>
  <c r="L244" i="9"/>
  <c r="F244" i="9" s="1"/>
  <c r="E244" i="9"/>
  <c r="B244" i="9" s="1"/>
  <c r="M243" i="9"/>
  <c r="L243" i="9"/>
  <c r="F243" i="9"/>
  <c r="B243" i="9" s="1"/>
  <c r="E243" i="9"/>
  <c r="M242" i="9"/>
  <c r="L242" i="9"/>
  <c r="F242" i="9" s="1"/>
  <c r="B242" i="9" s="1"/>
  <c r="E242" i="9"/>
  <c r="M241" i="9"/>
  <c r="F241" i="9" s="1"/>
  <c r="B241" i="9" s="1"/>
  <c r="L241" i="9"/>
  <c r="E241" i="9"/>
  <c r="M240" i="9"/>
  <c r="F240" i="9" s="1"/>
  <c r="L240" i="9"/>
  <c r="E240" i="9"/>
  <c r="B240" i="9" s="1"/>
  <c r="M239" i="9"/>
  <c r="L239" i="9"/>
  <c r="F239" i="9"/>
  <c r="E239" i="9"/>
  <c r="M238" i="9"/>
  <c r="L238" i="9"/>
  <c r="F238" i="9" s="1"/>
  <c r="E238" i="9"/>
  <c r="B238" i="9" s="1"/>
  <c r="M237" i="9"/>
  <c r="L237" i="9"/>
  <c r="E237" i="9"/>
  <c r="M236" i="9"/>
  <c r="L236" i="9"/>
  <c r="F236" i="9" s="1"/>
  <c r="E236" i="9"/>
  <c r="B236" i="9" s="1"/>
  <c r="M235" i="9"/>
  <c r="L235" i="9"/>
  <c r="F235" i="9"/>
  <c r="B235" i="9" s="1"/>
  <c r="E235" i="9"/>
  <c r="M234" i="9"/>
  <c r="L234" i="9"/>
  <c r="F234" i="9" s="1"/>
  <c r="B234" i="9" s="1"/>
  <c r="E234" i="9"/>
  <c r="M233" i="9"/>
  <c r="F233" i="9" s="1"/>
  <c r="L233" i="9"/>
  <c r="E233" i="9"/>
  <c r="B233" i="9"/>
  <c r="M232" i="9"/>
  <c r="F232" i="9" s="1"/>
  <c r="L232" i="9"/>
  <c r="E232" i="9"/>
  <c r="B232" i="9" s="1"/>
  <c r="M231" i="9"/>
  <c r="L231" i="9"/>
  <c r="F231" i="9"/>
  <c r="E231" i="9"/>
  <c r="B231" i="9" s="1"/>
  <c r="M230" i="9"/>
  <c r="L230" i="9"/>
  <c r="F230" i="9" s="1"/>
  <c r="E230" i="9"/>
  <c r="B230" i="9" s="1"/>
  <c r="M229" i="9"/>
  <c r="L229" i="9"/>
  <c r="E229" i="9"/>
  <c r="M228" i="9"/>
  <c r="L228" i="9"/>
  <c r="F228" i="9" s="1"/>
  <c r="E228" i="9"/>
  <c r="B228" i="9" s="1"/>
  <c r="M227" i="9"/>
  <c r="L227" i="9"/>
  <c r="F227" i="9"/>
  <c r="B227" i="9" s="1"/>
  <c r="E227" i="9"/>
  <c r="M226" i="9"/>
  <c r="L226" i="9"/>
  <c r="F226" i="9" s="1"/>
  <c r="B226" i="9" s="1"/>
  <c r="E226" i="9"/>
  <c r="M225" i="9"/>
  <c r="F225" i="9" s="1"/>
  <c r="B225" i="9" s="1"/>
  <c r="L225" i="9"/>
  <c r="E225" i="9"/>
  <c r="M224" i="9"/>
  <c r="F224" i="9" s="1"/>
  <c r="L224" i="9"/>
  <c r="E224" i="9"/>
  <c r="B224" i="9" s="1"/>
  <c r="M223" i="9"/>
  <c r="L223" i="9"/>
  <c r="F223" i="9"/>
  <c r="E223" i="9"/>
  <c r="B223" i="9" s="1"/>
  <c r="M222" i="9"/>
  <c r="L222" i="9"/>
  <c r="E222" i="9"/>
  <c r="M221" i="9"/>
  <c r="L221" i="9"/>
  <c r="E221" i="9"/>
  <c r="M220" i="9"/>
  <c r="L220" i="9"/>
  <c r="E220" i="9"/>
  <c r="M219" i="9"/>
  <c r="L219" i="9"/>
  <c r="F219" i="9"/>
  <c r="B219" i="9" s="1"/>
  <c r="E219" i="9"/>
  <c r="M218" i="9"/>
  <c r="L218" i="9"/>
  <c r="E218" i="9"/>
  <c r="M217" i="9"/>
  <c r="L217" i="9"/>
  <c r="E217" i="9"/>
  <c r="M216" i="9"/>
  <c r="L216" i="9"/>
  <c r="E216" i="9"/>
  <c r="M215" i="9"/>
  <c r="L215" i="9"/>
  <c r="F215" i="9"/>
  <c r="E215" i="9"/>
  <c r="B215" i="9" s="1"/>
  <c r="M214" i="9"/>
  <c r="L214" i="9"/>
  <c r="E214" i="9"/>
  <c r="M213" i="9"/>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E159" i="9"/>
  <c r="B159" i="9" s="1"/>
  <c r="H158" i="9"/>
  <c r="G158" i="9"/>
  <c r="E158" i="9" s="1"/>
  <c r="B158" i="9" s="1"/>
  <c r="F158" i="9"/>
  <c r="H157" i="9"/>
  <c r="G157" i="9"/>
  <c r="E157" i="9" s="1"/>
  <c r="B157" i="9" s="1"/>
  <c r="F157" i="9"/>
  <c r="H156" i="9"/>
  <c r="G156" i="9"/>
  <c r="E156" i="9" s="1"/>
  <c r="B156" i="9" s="1"/>
  <c r="F156" i="9"/>
  <c r="H155" i="9"/>
  <c r="G155" i="9"/>
  <c r="F155" i="9"/>
  <c r="E155" i="9"/>
  <c r="B155" i="9" s="1"/>
  <c r="H154" i="9"/>
  <c r="G154" i="9"/>
  <c r="F154" i="9"/>
  <c r="E154" i="9"/>
  <c r="B154" i="9" s="1"/>
  <c r="H153" i="9"/>
  <c r="G153" i="9"/>
  <c r="E153" i="9" s="1"/>
  <c r="B153" i="9" s="1"/>
  <c r="F153" i="9"/>
  <c r="H152" i="9"/>
  <c r="G152" i="9"/>
  <c r="E152" i="9" s="1"/>
  <c r="B152" i="9" s="1"/>
  <c r="F152" i="9"/>
  <c r="H151" i="9"/>
  <c r="G151" i="9"/>
  <c r="F151" i="9"/>
  <c r="E151" i="9"/>
  <c r="B151" i="9" s="1"/>
  <c r="H150" i="9"/>
  <c r="G150" i="9"/>
  <c r="E150" i="9" s="1"/>
  <c r="B150" i="9" s="1"/>
  <c r="F150" i="9"/>
  <c r="H149" i="9"/>
  <c r="G149" i="9"/>
  <c r="E149" i="9" s="1"/>
  <c r="B149" i="9" s="1"/>
  <c r="F149" i="9"/>
  <c r="H148" i="9"/>
  <c r="G148" i="9"/>
  <c r="E148" i="9" s="1"/>
  <c r="F148" i="9"/>
  <c r="B148" i="9"/>
  <c r="H147" i="9"/>
  <c r="G147" i="9"/>
  <c r="F147" i="9"/>
  <c r="E147" i="9"/>
  <c r="B147" i="9" s="1"/>
  <c r="H146" i="9"/>
  <c r="G146" i="9"/>
  <c r="F146" i="9"/>
  <c r="E146" i="9"/>
  <c r="B146" i="9" s="1"/>
  <c r="H145" i="9"/>
  <c r="G145" i="9"/>
  <c r="E145" i="9" s="1"/>
  <c r="B145" i="9" s="1"/>
  <c r="F145" i="9"/>
  <c r="H144" i="9"/>
  <c r="G144" i="9"/>
  <c r="F144" i="9"/>
  <c r="H143" i="9"/>
  <c r="G143" i="9"/>
  <c r="F143" i="9"/>
  <c r="E143" i="9"/>
  <c r="B143" i="9" s="1"/>
  <c r="F142" i="9"/>
  <c r="H141" i="9"/>
  <c r="G141" i="9"/>
  <c r="E141" i="9" s="1"/>
  <c r="B141" i="9" s="1"/>
  <c r="F141" i="9"/>
  <c r="H140" i="9"/>
  <c r="G140" i="9"/>
  <c r="E140" i="9" s="1"/>
  <c r="F140" i="9"/>
  <c r="B140" i="9"/>
  <c r="H139" i="9"/>
  <c r="G139" i="9"/>
  <c r="F139" i="9"/>
  <c r="E139" i="9"/>
  <c r="B139" i="9" s="1"/>
  <c r="H138" i="9"/>
  <c r="G138" i="9"/>
  <c r="F138" i="9"/>
  <c r="E138" i="9"/>
  <c r="B138" i="9" s="1"/>
  <c r="H137" i="9"/>
  <c r="G137" i="9"/>
  <c r="E137" i="9" s="1"/>
  <c r="B137" i="9" s="1"/>
  <c r="F137" i="9"/>
  <c r="H136" i="9"/>
  <c r="G136" i="9"/>
  <c r="E136" i="9" s="1"/>
  <c r="B136" i="9" s="1"/>
  <c r="F136" i="9"/>
  <c r="H135" i="9"/>
  <c r="G135" i="9"/>
  <c r="F135" i="9"/>
  <c r="E135" i="9"/>
  <c r="B135" i="9" s="1"/>
  <c r="H134" i="9"/>
  <c r="G134" i="9"/>
  <c r="E134" i="9" s="1"/>
  <c r="B134" i="9" s="1"/>
  <c r="F134" i="9"/>
  <c r="H133" i="9"/>
  <c r="G133" i="9"/>
  <c r="E133" i="9" s="1"/>
  <c r="B133" i="9" s="1"/>
  <c r="F133" i="9"/>
  <c r="H132" i="9"/>
  <c r="G132" i="9"/>
  <c r="E132" i="9" s="1"/>
  <c r="B132" i="9" s="1"/>
  <c r="F132" i="9"/>
  <c r="H131" i="9"/>
  <c r="E131" i="9" s="1"/>
  <c r="B131" i="9" s="1"/>
  <c r="G131" i="9"/>
  <c r="F131" i="9"/>
  <c r="H130" i="9"/>
  <c r="G130" i="9"/>
  <c r="F130" i="9"/>
  <c r="E130" i="9"/>
  <c r="H129" i="9"/>
  <c r="G129" i="9"/>
  <c r="E129" i="9" s="1"/>
  <c r="B129" i="9" s="1"/>
  <c r="F129" i="9"/>
  <c r="H128" i="9"/>
  <c r="G128" i="9"/>
  <c r="E128" i="9" s="1"/>
  <c r="B128" i="9" s="1"/>
  <c r="F128" i="9"/>
  <c r="H127" i="9"/>
  <c r="G127" i="9"/>
  <c r="F127" i="9"/>
  <c r="E127" i="9"/>
  <c r="B127" i="9" s="1"/>
  <c r="H126" i="9"/>
  <c r="G126" i="9"/>
  <c r="E126" i="9" s="1"/>
  <c r="B126" i="9" s="1"/>
  <c r="F126" i="9"/>
  <c r="H125" i="9"/>
  <c r="G125" i="9"/>
  <c r="E125" i="9" s="1"/>
  <c r="B125" i="9" s="1"/>
  <c r="F125" i="9"/>
  <c r="H124" i="9"/>
  <c r="G124" i="9"/>
  <c r="E124" i="9" s="1"/>
  <c r="F124" i="9"/>
  <c r="B124" i="9"/>
  <c r="H123" i="9"/>
  <c r="E123" i="9" s="1"/>
  <c r="B123" i="9" s="1"/>
  <c r="G123" i="9"/>
  <c r="F123" i="9"/>
  <c r="H122" i="9"/>
  <c r="G122" i="9"/>
  <c r="F122" i="9"/>
  <c r="E122" i="9"/>
  <c r="B122" i="9" s="1"/>
  <c r="H121" i="9"/>
  <c r="G121" i="9"/>
  <c r="E121" i="9" s="1"/>
  <c r="B121" i="9" s="1"/>
  <c r="F121" i="9"/>
  <c r="H120" i="9"/>
  <c r="G120" i="9"/>
  <c r="F120" i="9"/>
  <c r="H119" i="9"/>
  <c r="G119" i="9"/>
  <c r="F119" i="9"/>
  <c r="E119" i="9"/>
  <c r="B119" i="9" s="1"/>
  <c r="H118" i="9"/>
  <c r="G118" i="9"/>
  <c r="E118" i="9" s="1"/>
  <c r="B118" i="9" s="1"/>
  <c r="F118" i="9"/>
  <c r="H117" i="9"/>
  <c r="G117" i="9"/>
  <c r="E117" i="9" s="1"/>
  <c r="B117" i="9" s="1"/>
  <c r="F117" i="9"/>
  <c r="H116" i="9"/>
  <c r="G116" i="9"/>
  <c r="E116" i="9" s="1"/>
  <c r="B116" i="9" s="1"/>
  <c r="F116" i="9"/>
  <c r="H115" i="9"/>
  <c r="G115" i="9"/>
  <c r="F115" i="9"/>
  <c r="E115" i="9"/>
  <c r="B115" i="9" s="1"/>
  <c r="H114" i="9"/>
  <c r="G114" i="9"/>
  <c r="F114" i="9"/>
  <c r="E114" i="9"/>
  <c r="B114" i="9" s="1"/>
  <c r="H113" i="9"/>
  <c r="G113" i="9"/>
  <c r="E113" i="9" s="1"/>
  <c r="B113" i="9" s="1"/>
  <c r="F113" i="9"/>
  <c r="H112" i="9"/>
  <c r="G112" i="9"/>
  <c r="E112" i="9" s="1"/>
  <c r="B112" i="9" s="1"/>
  <c r="F112" i="9"/>
  <c r="H111" i="9"/>
  <c r="G111" i="9"/>
  <c r="F111" i="9"/>
  <c r="E111" i="9"/>
  <c r="B111" i="9" s="1"/>
  <c r="H110" i="9"/>
  <c r="G110" i="9"/>
  <c r="E110" i="9" s="1"/>
  <c r="B110" i="9" s="1"/>
  <c r="F110" i="9"/>
  <c r="H109" i="9"/>
  <c r="G109" i="9"/>
  <c r="E109" i="9" s="1"/>
  <c r="B109" i="9" s="1"/>
  <c r="F109" i="9"/>
  <c r="H108" i="9"/>
  <c r="G108" i="9"/>
  <c r="E108" i="9" s="1"/>
  <c r="F108" i="9"/>
  <c r="B108" i="9"/>
  <c r="H107" i="9"/>
  <c r="E107" i="9" s="1"/>
  <c r="B107" i="9" s="1"/>
  <c r="G107" i="9"/>
  <c r="F107" i="9"/>
  <c r="H106" i="9"/>
  <c r="G106" i="9"/>
  <c r="F106" i="9"/>
  <c r="E106" i="9"/>
  <c r="B106" i="9" s="1"/>
  <c r="H105" i="9"/>
  <c r="G105" i="9"/>
  <c r="E105" i="9" s="1"/>
  <c r="B105" i="9" s="1"/>
  <c r="F105" i="9"/>
  <c r="H104" i="9"/>
  <c r="G104" i="9"/>
  <c r="E104" i="9" s="1"/>
  <c r="B104" i="9" s="1"/>
  <c r="F104" i="9"/>
  <c r="H103" i="9"/>
  <c r="G103" i="9"/>
  <c r="F103" i="9"/>
  <c r="E103" i="9"/>
  <c r="B103" i="9" s="1"/>
  <c r="H102" i="9"/>
  <c r="G102" i="9"/>
  <c r="E102" i="9" s="1"/>
  <c r="B102" i="9" s="1"/>
  <c r="F102" i="9"/>
  <c r="H101" i="9"/>
  <c r="G101" i="9"/>
  <c r="E101" i="9" s="1"/>
  <c r="B101" i="9" s="1"/>
  <c r="F101" i="9"/>
  <c r="H100" i="9"/>
  <c r="G100" i="9"/>
  <c r="E100" i="9" s="1"/>
  <c r="B100" i="9" s="1"/>
  <c r="F100" i="9"/>
  <c r="H99" i="9"/>
  <c r="G99" i="9"/>
  <c r="E99" i="9" s="1"/>
  <c r="B99" i="9" s="1"/>
  <c r="F99" i="9"/>
  <c r="H98" i="9"/>
  <c r="G98" i="9"/>
  <c r="F98" i="9"/>
  <c r="E98" i="9"/>
  <c r="B98" i="9" s="1"/>
  <c r="H97" i="9"/>
  <c r="G97" i="9"/>
  <c r="E97" i="9" s="1"/>
  <c r="B97" i="9" s="1"/>
  <c r="F97" i="9"/>
  <c r="H96" i="9"/>
  <c r="G96" i="9"/>
  <c r="E96" i="9" s="1"/>
  <c r="B96" i="9" s="1"/>
  <c r="F96" i="9"/>
  <c r="H95" i="9"/>
  <c r="G95" i="9"/>
  <c r="F95" i="9"/>
  <c r="E95" i="9"/>
  <c r="B95" i="9" s="1"/>
  <c r="H94" i="9"/>
  <c r="G94" i="9"/>
  <c r="E94" i="9" s="1"/>
  <c r="B94" i="9" s="1"/>
  <c r="F94" i="9"/>
  <c r="H93" i="9"/>
  <c r="G93" i="9"/>
  <c r="E93" i="9" s="1"/>
  <c r="B93" i="9" s="1"/>
  <c r="F93" i="9"/>
  <c r="H92" i="9"/>
  <c r="G92" i="9"/>
  <c r="E92" i="9" s="1"/>
  <c r="B92" i="9" s="1"/>
  <c r="F92" i="9"/>
  <c r="H91" i="9"/>
  <c r="G91" i="9"/>
  <c r="E91" i="9" s="1"/>
  <c r="B91" i="9" s="1"/>
  <c r="F91" i="9"/>
  <c r="H90" i="9"/>
  <c r="G90" i="9"/>
  <c r="F90" i="9"/>
  <c r="E90" i="9"/>
  <c r="H89" i="9"/>
  <c r="G89" i="9"/>
  <c r="F89" i="9"/>
  <c r="E89" i="9"/>
  <c r="B89" i="9" s="1"/>
  <c r="H88" i="9"/>
  <c r="G88" i="9"/>
  <c r="F88" i="9"/>
  <c r="H87" i="9"/>
  <c r="G87" i="9"/>
  <c r="F87" i="9"/>
  <c r="E87" i="9"/>
  <c r="B87" i="9" s="1"/>
  <c r="H86" i="9"/>
  <c r="G86" i="9"/>
  <c r="E86" i="9" s="1"/>
  <c r="B86" i="9" s="1"/>
  <c r="F86" i="9"/>
  <c r="H85" i="9"/>
  <c r="G85" i="9"/>
  <c r="E85" i="9" s="1"/>
  <c r="B85" i="9" s="1"/>
  <c r="F85" i="9"/>
  <c r="H84" i="9"/>
  <c r="E84" i="9" s="1"/>
  <c r="G84" i="9"/>
  <c r="F84" i="9"/>
  <c r="B84" i="9"/>
  <c r="H83" i="9"/>
  <c r="G83" i="9"/>
  <c r="E83" i="9" s="1"/>
  <c r="B83" i="9" s="1"/>
  <c r="F83" i="9"/>
  <c r="H82" i="9"/>
  <c r="G82" i="9"/>
  <c r="F82" i="9"/>
  <c r="E82" i="9"/>
  <c r="B82" i="9" s="1"/>
  <c r="H81" i="9"/>
  <c r="G81" i="9"/>
  <c r="F81" i="9"/>
  <c r="E81" i="9"/>
  <c r="B81" i="9" s="1"/>
  <c r="H80" i="9"/>
  <c r="G80" i="9"/>
  <c r="E80" i="9" s="1"/>
  <c r="B80" i="9" s="1"/>
  <c r="F80" i="9"/>
  <c r="H79" i="9"/>
  <c r="G79" i="9"/>
  <c r="F79" i="9"/>
  <c r="E79" i="9"/>
  <c r="B79" i="9" s="1"/>
  <c r="H78" i="9"/>
  <c r="G78" i="9"/>
  <c r="E78" i="9" s="1"/>
  <c r="B78" i="9" s="1"/>
  <c r="F78" i="9"/>
  <c r="H77" i="9"/>
  <c r="G77" i="9"/>
  <c r="E77" i="9" s="1"/>
  <c r="B77" i="9" s="1"/>
  <c r="F77" i="9"/>
  <c r="H76" i="9"/>
  <c r="G76" i="9"/>
  <c r="F76" i="9"/>
  <c r="E76" i="9"/>
  <c r="B76" i="9"/>
  <c r="H75" i="9"/>
  <c r="G75" i="9"/>
  <c r="E75" i="9" s="1"/>
  <c r="B75" i="9" s="1"/>
  <c r="F75" i="9"/>
  <c r="H74" i="9"/>
  <c r="G74" i="9"/>
  <c r="E74" i="9" s="1"/>
  <c r="F74" i="9"/>
  <c r="H73" i="9"/>
  <c r="G73" i="9"/>
  <c r="F73" i="9"/>
  <c r="E73" i="9"/>
  <c r="B73" i="9"/>
  <c r="H72" i="9"/>
  <c r="G72" i="9"/>
  <c r="E72" i="9" s="1"/>
  <c r="B72" i="9" s="1"/>
  <c r="F72" i="9"/>
  <c r="H71" i="9"/>
  <c r="G71" i="9"/>
  <c r="F71" i="9"/>
  <c r="E71" i="9"/>
  <c r="B71" i="9" s="1"/>
  <c r="H70" i="9"/>
  <c r="G70" i="9"/>
  <c r="F70" i="9"/>
  <c r="H69" i="9"/>
  <c r="G69" i="9"/>
  <c r="F69" i="9"/>
  <c r="H68" i="9"/>
  <c r="E68" i="9" s="1"/>
  <c r="B68" i="9" s="1"/>
  <c r="G68" i="9"/>
  <c r="F68" i="9"/>
  <c r="H67" i="9"/>
  <c r="G67" i="9"/>
  <c r="F67" i="9"/>
  <c r="H66" i="9"/>
  <c r="G66" i="9"/>
  <c r="E66" i="9" s="1"/>
  <c r="F66" i="9"/>
  <c r="H65" i="9"/>
  <c r="G65" i="9"/>
  <c r="E65" i="9" s="1"/>
  <c r="B65" i="9" s="1"/>
  <c r="F65" i="9"/>
  <c r="H64" i="9"/>
  <c r="G64" i="9"/>
  <c r="E64" i="9" s="1"/>
  <c r="B64" i="9" s="1"/>
  <c r="F64" i="9"/>
  <c r="H63" i="9"/>
  <c r="G63" i="9"/>
  <c r="F63" i="9"/>
  <c r="E63" i="9"/>
  <c r="B63" i="9" s="1"/>
  <c r="H62" i="9"/>
  <c r="G62" i="9"/>
  <c r="E62" i="9" s="1"/>
  <c r="B62" i="9" s="1"/>
  <c r="F62" i="9"/>
  <c r="H61" i="9"/>
  <c r="G61" i="9"/>
  <c r="E61" i="9" s="1"/>
  <c r="B61" i="9" s="1"/>
  <c r="F61" i="9"/>
  <c r="H60" i="9"/>
  <c r="G60" i="9"/>
  <c r="F60" i="9"/>
  <c r="E60" i="9"/>
  <c r="B60" i="9" s="1"/>
  <c r="H59" i="9"/>
  <c r="G59" i="9"/>
  <c r="E59" i="9" s="1"/>
  <c r="B59" i="9" s="1"/>
  <c r="F59" i="9"/>
  <c r="H58" i="9"/>
  <c r="G58" i="9"/>
  <c r="E58" i="9" s="1"/>
  <c r="B58" i="9" s="1"/>
  <c r="F58" i="9"/>
  <c r="H57" i="9"/>
  <c r="G57" i="9"/>
  <c r="E57" i="9" s="1"/>
  <c r="F57" i="9"/>
  <c r="B57" i="9"/>
  <c r="H56" i="9"/>
  <c r="G56" i="9"/>
  <c r="E56" i="9" s="1"/>
  <c r="B56" i="9" s="1"/>
  <c r="F56" i="9"/>
  <c r="H55" i="9"/>
  <c r="G55" i="9"/>
  <c r="F55" i="9"/>
  <c r="E55" i="9"/>
  <c r="B55" i="9" s="1"/>
  <c r="H54" i="9"/>
  <c r="G54" i="9"/>
  <c r="E54" i="9" s="1"/>
  <c r="B54" i="9" s="1"/>
  <c r="F54" i="9"/>
  <c r="H53" i="9"/>
  <c r="G53" i="9"/>
  <c r="F53" i="9"/>
  <c r="H52" i="9"/>
  <c r="G52" i="9"/>
  <c r="F52" i="9"/>
  <c r="E52" i="9"/>
  <c r="B52" i="9"/>
  <c r="H51" i="9"/>
  <c r="G51" i="9"/>
  <c r="E51" i="9" s="1"/>
  <c r="B51" i="9" s="1"/>
  <c r="F51" i="9"/>
  <c r="H50" i="9"/>
  <c r="G50" i="9"/>
  <c r="E50" i="9" s="1"/>
  <c r="F50" i="9"/>
  <c r="H49" i="9"/>
  <c r="G49" i="9"/>
  <c r="E49" i="9" s="1"/>
  <c r="B49" i="9" s="1"/>
  <c r="F49" i="9"/>
  <c r="H48" i="9"/>
  <c r="G48" i="9"/>
  <c r="F48" i="9"/>
  <c r="H47" i="9"/>
  <c r="G47" i="9"/>
  <c r="F47" i="9"/>
  <c r="E47" i="9"/>
  <c r="B47" i="9" s="1"/>
  <c r="H46" i="9"/>
  <c r="G46" i="9"/>
  <c r="F46" i="9"/>
  <c r="H45" i="9"/>
  <c r="G45" i="9"/>
  <c r="F45" i="9"/>
  <c r="H44" i="9"/>
  <c r="E44" i="9" s="1"/>
  <c r="B44" i="9" s="1"/>
  <c r="G44" i="9"/>
  <c r="F44" i="9"/>
  <c r="H43" i="9"/>
  <c r="G43" i="9"/>
  <c r="E43" i="9" s="1"/>
  <c r="B43" i="9" s="1"/>
  <c r="F43" i="9"/>
  <c r="H42" i="9"/>
  <c r="G42" i="9"/>
  <c r="F42" i="9"/>
  <c r="H41" i="9"/>
  <c r="G41" i="9"/>
  <c r="E41" i="9" s="1"/>
  <c r="F41" i="9"/>
  <c r="B41" i="9"/>
  <c r="H40" i="9"/>
  <c r="G40" i="9"/>
  <c r="F40" i="9"/>
  <c r="H39" i="9"/>
  <c r="E39" i="9" s="1"/>
  <c r="B39" i="9" s="1"/>
  <c r="G39" i="9"/>
  <c r="F39" i="9"/>
  <c r="H38" i="9"/>
  <c r="G38" i="9"/>
  <c r="F38" i="9"/>
  <c r="E38" i="9"/>
  <c r="B38" i="9" s="1"/>
  <c r="H37" i="9"/>
  <c r="G37" i="9"/>
  <c r="E37" i="9" s="1"/>
  <c r="B37" i="9" s="1"/>
  <c r="F37" i="9"/>
  <c r="H36" i="9"/>
  <c r="G36" i="9"/>
  <c r="F36" i="9"/>
  <c r="E36" i="9"/>
  <c r="B36" i="9"/>
  <c r="H35" i="9"/>
  <c r="G35" i="9"/>
  <c r="F35" i="9"/>
  <c r="E35" i="9"/>
  <c r="B35" i="9"/>
  <c r="H34" i="9"/>
  <c r="G34" i="9"/>
  <c r="E34" i="9" s="1"/>
  <c r="F34" i="9"/>
  <c r="H33" i="9"/>
  <c r="G33" i="9"/>
  <c r="F33" i="9"/>
  <c r="H32" i="9"/>
  <c r="G32" i="9"/>
  <c r="F32" i="9"/>
  <c r="H31" i="9"/>
  <c r="G31" i="9"/>
  <c r="F31" i="9"/>
  <c r="H30" i="9"/>
  <c r="G30" i="9"/>
  <c r="F30" i="9"/>
  <c r="E30" i="9"/>
  <c r="B30" i="9" s="1"/>
  <c r="H29" i="9"/>
  <c r="G29" i="9"/>
  <c r="F29" i="9"/>
  <c r="H28" i="9"/>
  <c r="G28" i="9"/>
  <c r="E28" i="9" s="1"/>
  <c r="B28" i="9" s="1"/>
  <c r="F28" i="9"/>
  <c r="H27" i="9"/>
  <c r="G27" i="9"/>
  <c r="F27" i="9"/>
  <c r="H26" i="9"/>
  <c r="G26" i="9"/>
  <c r="F26" i="9"/>
  <c r="H25" i="9"/>
  <c r="G25" i="9"/>
  <c r="F25" i="9"/>
  <c r="H24" i="9"/>
  <c r="G24" i="9"/>
  <c r="F24" i="9"/>
  <c r="H23" i="9"/>
  <c r="G23" i="9"/>
  <c r="F23" i="9"/>
  <c r="H22" i="9"/>
  <c r="G22" i="9"/>
  <c r="E22" i="9" s="1"/>
  <c r="B22" i="9" s="1"/>
  <c r="F22" i="9"/>
  <c r="H21" i="9"/>
  <c r="E21" i="9" s="1"/>
  <c r="B21" i="9" s="1"/>
  <c r="G21" i="9"/>
  <c r="F21" i="9"/>
  <c r="F20" i="9"/>
  <c r="F4" i="9"/>
  <c r="O3" i="9"/>
  <c r="G273" i="9" s="1"/>
  <c r="I3" i="9"/>
  <c r="H3" i="9"/>
  <c r="G3" i="9"/>
  <c r="D101" i="8"/>
  <c r="C1576" i="1" s="1"/>
  <c r="D95" i="8"/>
  <c r="D90" i="8"/>
  <c r="D85" i="8"/>
  <c r="C1560" i="1" s="1"/>
  <c r="D80" i="8"/>
  <c r="D75" i="8"/>
  <c r="D70" i="8"/>
  <c r="D65" i="8"/>
  <c r="D60" i="8"/>
  <c r="D55" i="8"/>
  <c r="D50" i="8"/>
  <c r="D44" i="8"/>
  <c r="D36" i="8"/>
  <c r="D26" i="8"/>
  <c r="D24" i="8" s="1"/>
  <c r="C1499" i="1" s="1"/>
  <c r="H1499" i="1" s="1"/>
  <c r="D18" i="8"/>
  <c r="D8" i="8"/>
  <c r="D6" i="8" s="1"/>
  <c r="C1481" i="1" s="1"/>
  <c r="H1481" i="1" s="1"/>
  <c r="E44" i="7"/>
  <c r="I32" i="3" s="1"/>
  <c r="D44" i="7"/>
  <c r="E39" i="7"/>
  <c r="D39" i="7"/>
  <c r="D38" i="7" s="1"/>
  <c r="H31" i="3" s="1"/>
  <c r="E30" i="7"/>
  <c r="D30" i="7"/>
  <c r="D22" i="7" s="1"/>
  <c r="H30" i="3" s="1"/>
  <c r="E23" i="7"/>
  <c r="E22" i="7" s="1"/>
  <c r="D23" i="7"/>
  <c r="E14" i="7"/>
  <c r="D14" i="7"/>
  <c r="E7" i="7"/>
  <c r="E6" i="7" s="1"/>
  <c r="D7" i="7"/>
  <c r="D6" i="7" s="1"/>
  <c r="D5" i="7" s="1"/>
  <c r="F140" i="6"/>
  <c r="F139" i="6"/>
  <c r="F138" i="6"/>
  <c r="F137" i="6"/>
  <c r="F136" i="6"/>
  <c r="F135" i="6"/>
  <c r="F134" i="6"/>
  <c r="F133" i="6"/>
  <c r="F132" i="6"/>
  <c r="F131" i="6"/>
  <c r="E130" i="6"/>
  <c r="E129" i="6" s="1"/>
  <c r="D1423" i="1" s="1"/>
  <c r="D130" i="6"/>
  <c r="F130" i="6" s="1"/>
  <c r="D129" i="6"/>
  <c r="F129" i="6" s="1"/>
  <c r="F128" i="6"/>
  <c r="F127" i="6"/>
  <c r="F126" i="6"/>
  <c r="F125" i="6"/>
  <c r="F124" i="6"/>
  <c r="F123" i="6"/>
  <c r="E122" i="6"/>
  <c r="D1416" i="1" s="1"/>
  <c r="D122" i="6"/>
  <c r="F122" i="6" s="1"/>
  <c r="F121" i="6"/>
  <c r="F120" i="6"/>
  <c r="F119" i="6"/>
  <c r="F118" i="6"/>
  <c r="E118" i="6"/>
  <c r="D118" i="6"/>
  <c r="F117" i="6"/>
  <c r="F116" i="6"/>
  <c r="F115" i="6"/>
  <c r="E115" i="6"/>
  <c r="D115" i="6"/>
  <c r="D114" i="6" s="1"/>
  <c r="F113" i="6"/>
  <c r="F112" i="6"/>
  <c r="F111" i="6"/>
  <c r="F110" i="6"/>
  <c r="F109" i="6"/>
  <c r="F108" i="6"/>
  <c r="E107" i="6"/>
  <c r="D107" i="6"/>
  <c r="F107" i="6" s="1"/>
  <c r="F106" i="6"/>
  <c r="F105" i="6"/>
  <c r="F104" i="6"/>
  <c r="F103" i="6"/>
  <c r="F102" i="6"/>
  <c r="F101" i="6"/>
  <c r="F100" i="6"/>
  <c r="F99" i="6"/>
  <c r="E99" i="6"/>
  <c r="D99" i="6"/>
  <c r="F98" i="6"/>
  <c r="F97" i="6"/>
  <c r="F96" i="6"/>
  <c r="F95" i="6"/>
  <c r="E94" i="6"/>
  <c r="D94" i="6"/>
  <c r="F94" i="6" s="1"/>
  <c r="F93" i="6"/>
  <c r="F92" i="6"/>
  <c r="F91" i="6"/>
  <c r="F90" i="6"/>
  <c r="E90" i="6"/>
  <c r="D90" i="6"/>
  <c r="E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F39" i="6"/>
  <c r="E39" i="6"/>
  <c r="D39" i="6"/>
  <c r="F38" i="6"/>
  <c r="F37" i="6"/>
  <c r="E36" i="6"/>
  <c r="E35" i="6" s="1"/>
  <c r="I25" i="3" s="1"/>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E5" i="6"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F258" i="5"/>
  <c r="E258" i="5"/>
  <c r="D258" i="5"/>
  <c r="F257" i="5"/>
  <c r="F256" i="5"/>
  <c r="F255" i="5"/>
  <c r="F254" i="5"/>
  <c r="F253" i="5"/>
  <c r="F252" i="5"/>
  <c r="F251" i="5"/>
  <c r="F250" i="5"/>
  <c r="E250" i="5"/>
  <c r="D250" i="5"/>
  <c r="F249" i="5"/>
  <c r="F248" i="5"/>
  <c r="F247" i="5"/>
  <c r="F246" i="5"/>
  <c r="E246" i="5"/>
  <c r="E245" i="5" s="1"/>
  <c r="D246" i="5"/>
  <c r="D245" i="5" s="1"/>
  <c r="F245" i="5" s="1"/>
  <c r="F244" i="5"/>
  <c r="F243" i="5"/>
  <c r="E242" i="5"/>
  <c r="D242" i="5"/>
  <c r="F241" i="5"/>
  <c r="F240" i="5"/>
  <c r="F239" i="5"/>
  <c r="E239" i="5"/>
  <c r="D239" i="5"/>
  <c r="E238" i="5"/>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E206" i="5" s="1"/>
  <c r="H292" i="9" s="1"/>
  <c r="D207" i="5"/>
  <c r="F205" i="5"/>
  <c r="F204" i="5"/>
  <c r="F203" i="5"/>
  <c r="F202" i="5"/>
  <c r="F201" i="5"/>
  <c r="F200" i="5"/>
  <c r="F199" i="5"/>
  <c r="F198" i="5"/>
  <c r="E198" i="5"/>
  <c r="D198" i="5"/>
  <c r="F197" i="5"/>
  <c r="F196" i="5"/>
  <c r="F195" i="5"/>
  <c r="F194" i="5"/>
  <c r="F193" i="5"/>
  <c r="F192" i="5"/>
  <c r="F191" i="5"/>
  <c r="E191" i="5"/>
  <c r="D191" i="5"/>
  <c r="F190" i="5"/>
  <c r="E190" i="5"/>
  <c r="D190" i="5"/>
  <c r="G291" i="9" s="1"/>
  <c r="F189" i="5"/>
  <c r="F188" i="5"/>
  <c r="F187" i="5"/>
  <c r="F186" i="5"/>
  <c r="F185" i="5"/>
  <c r="F184" i="5"/>
  <c r="F183" i="5"/>
  <c r="F182" i="5"/>
  <c r="F181" i="5"/>
  <c r="F180" i="5"/>
  <c r="E180" i="5"/>
  <c r="D180" i="5"/>
  <c r="D177" i="5" s="1"/>
  <c r="F179" i="5"/>
  <c r="F178" i="5"/>
  <c r="F177" i="5"/>
  <c r="E177" i="5"/>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E149" i="5"/>
  <c r="H287" i="9" s="1"/>
  <c r="D149" i="5"/>
  <c r="F148" i="5"/>
  <c r="F147" i="5"/>
  <c r="E146" i="5"/>
  <c r="F145" i="5"/>
  <c r="F144" i="5"/>
  <c r="F143" i="5"/>
  <c r="F142" i="5"/>
  <c r="E142" i="5"/>
  <c r="E134" i="5" s="1"/>
  <c r="D142" i="5"/>
  <c r="F141" i="5"/>
  <c r="F140" i="5"/>
  <c r="F139" i="5"/>
  <c r="F138" i="5"/>
  <c r="F137" i="5"/>
  <c r="F136" i="5"/>
  <c r="F135" i="5"/>
  <c r="E135" i="5"/>
  <c r="D135" i="5"/>
  <c r="D134" i="5" s="1"/>
  <c r="F134" i="5" s="1"/>
  <c r="F133" i="5"/>
  <c r="F132" i="5"/>
  <c r="F131" i="5"/>
  <c r="F130" i="5"/>
  <c r="F129" i="5"/>
  <c r="F128" i="5"/>
  <c r="F127" i="5"/>
  <c r="E126" i="5"/>
  <c r="D126" i="5"/>
  <c r="F126" i="5" s="1"/>
  <c r="F125" i="5"/>
  <c r="F124" i="5"/>
  <c r="F123" i="5"/>
  <c r="F122" i="5"/>
  <c r="F121" i="5"/>
  <c r="F120" i="5"/>
  <c r="F119" i="5"/>
  <c r="E119" i="5"/>
  <c r="E118" i="5" s="1"/>
  <c r="D119"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D88" i="5"/>
  <c r="G286" i="9" s="1"/>
  <c r="F87" i="5"/>
  <c r="E87" i="5"/>
  <c r="D87" i="5"/>
  <c r="F86" i="5"/>
  <c r="F85" i="5"/>
  <c r="F84" i="5"/>
  <c r="F83" i="5"/>
  <c r="F82" i="5"/>
  <c r="F81" i="5"/>
  <c r="F80" i="5"/>
  <c r="F79" i="5"/>
  <c r="E79" i="5"/>
  <c r="D79" i="5"/>
  <c r="D78" i="5" s="1"/>
  <c r="F78" i="5" s="1"/>
  <c r="E78" i="5"/>
  <c r="F77" i="5"/>
  <c r="F76" i="5"/>
  <c r="F75" i="5"/>
  <c r="F74" i="5"/>
  <c r="F73" i="5"/>
  <c r="F72" i="5"/>
  <c r="F71" i="5"/>
  <c r="E70" i="5"/>
  <c r="E69" i="5" s="1"/>
  <c r="D70"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9" i="5" s="1"/>
  <c r="F18" i="5"/>
  <c r="F17" i="5"/>
  <c r="F16" i="5"/>
  <c r="F15" i="5"/>
  <c r="F14" i="5"/>
  <c r="E13" i="5"/>
  <c r="D13" i="5"/>
  <c r="E12"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D644" i="4"/>
  <c r="D643" i="4"/>
  <c r="F643" i="4" s="1"/>
  <c r="F638" i="4"/>
  <c r="F637" i="4"/>
  <c r="F634" i="4"/>
  <c r="F633" i="4"/>
  <c r="E632" i="4"/>
  <c r="D632" i="4"/>
  <c r="F632" i="4" s="1"/>
  <c r="F631" i="4"/>
  <c r="F630" i="4"/>
  <c r="E629" i="4"/>
  <c r="D629" i="4"/>
  <c r="F629" i="4" s="1"/>
  <c r="F628" i="4"/>
  <c r="F627" i="4"/>
  <c r="F626" i="4"/>
  <c r="E626" i="4"/>
  <c r="D626" i="4"/>
  <c r="D625" i="4"/>
  <c r="F625" i="4" s="1"/>
  <c r="F624" i="4"/>
  <c r="F623" i="4"/>
  <c r="F622" i="4"/>
  <c r="F621" i="4"/>
  <c r="F620" i="4"/>
  <c r="F619" i="4"/>
  <c r="F618" i="4"/>
  <c r="E617" i="4"/>
  <c r="D617" i="4"/>
  <c r="F616" i="4"/>
  <c r="F615" i="4"/>
  <c r="F614" i="4"/>
  <c r="F613" i="4"/>
  <c r="F612" i="4"/>
  <c r="E612" i="4"/>
  <c r="D612" i="4"/>
  <c r="F611" i="4"/>
  <c r="F610" i="4"/>
  <c r="F609" i="4"/>
  <c r="F608" i="4"/>
  <c r="F607" i="4"/>
  <c r="F606" i="4"/>
  <c r="E605" i="4"/>
  <c r="D605" i="4"/>
  <c r="F604" i="4"/>
  <c r="E603" i="4"/>
  <c r="H142" i="9" s="1"/>
  <c r="D603" i="4"/>
  <c r="F602" i="4"/>
  <c r="F601" i="4"/>
  <c r="F600" i="4"/>
  <c r="F599" i="4"/>
  <c r="E599" i="4"/>
  <c r="D599" i="4"/>
  <c r="F598" i="4"/>
  <c r="F597" i="4"/>
  <c r="F596" i="4"/>
  <c r="F595" i="4"/>
  <c r="E594" i="4"/>
  <c r="E593" i="4" s="1"/>
  <c r="D594" i="4"/>
  <c r="F594" i="4" s="1"/>
  <c r="F592" i="4"/>
  <c r="F591" i="4"/>
  <c r="E590" i="4"/>
  <c r="D590" i="4"/>
  <c r="F590" i="4" s="1"/>
  <c r="F589" i="4"/>
  <c r="F588" i="4"/>
  <c r="F587" i="4"/>
  <c r="E587" i="4"/>
  <c r="D581" i="1" s="1"/>
  <c r="D587" i="4"/>
  <c r="F586" i="4"/>
  <c r="F585" i="4"/>
  <c r="E585" i="4"/>
  <c r="D585" i="4"/>
  <c r="F584" i="4"/>
  <c r="F583" i="4"/>
  <c r="F582" i="4"/>
  <c r="F581" i="4"/>
  <c r="E581" i="4"/>
  <c r="D581" i="4"/>
  <c r="F579" i="4"/>
  <c r="F578" i="4"/>
  <c r="E577" i="4"/>
  <c r="D577" i="4"/>
  <c r="F576" i="4"/>
  <c r="F575" i="4"/>
  <c r="E574" i="4"/>
  <c r="D574" i="4"/>
  <c r="F573" i="4"/>
  <c r="F572" i="4"/>
  <c r="F571" i="4"/>
  <c r="E571" i="4"/>
  <c r="D571" i="4"/>
  <c r="F570" i="4"/>
  <c r="F569" i="4"/>
  <c r="F568" i="4"/>
  <c r="E568" i="4"/>
  <c r="E567" i="4" s="1"/>
  <c r="D568" i="4"/>
  <c r="F566" i="4"/>
  <c r="F565" i="4"/>
  <c r="F564" i="4"/>
  <c r="E563" i="4"/>
  <c r="D563" i="4"/>
  <c r="F563" i="4" s="1"/>
  <c r="F562" i="4"/>
  <c r="F561" i="4"/>
  <c r="F560" i="4"/>
  <c r="F559" i="4"/>
  <c r="F558" i="4"/>
  <c r="F557" i="4"/>
  <c r="F556" i="4"/>
  <c r="F555" i="4"/>
  <c r="E555" i="4"/>
  <c r="D555" i="4"/>
  <c r="F554" i="4"/>
  <c r="F553" i="4"/>
  <c r="F552" i="4"/>
  <c r="F551" i="4"/>
  <c r="E550" i="4"/>
  <c r="D550" i="4"/>
  <c r="F550" i="4" s="1"/>
  <c r="F549" i="4"/>
  <c r="F548" i="4"/>
  <c r="F547" i="4"/>
  <c r="F546" i="4"/>
  <c r="F545" i="4"/>
  <c r="F544" i="4"/>
  <c r="F543" i="4"/>
  <c r="E543" i="4"/>
  <c r="D543" i="4"/>
  <c r="F542" i="4"/>
  <c r="F541" i="4"/>
  <c r="F540" i="4"/>
  <c r="F539" i="4"/>
  <c r="E538" i="4"/>
  <c r="D538" i="4"/>
  <c r="F538" i="4" s="1"/>
  <c r="F537" i="4"/>
  <c r="F536" i="4"/>
  <c r="F535" i="4"/>
  <c r="E535" i="4"/>
  <c r="D535" i="4"/>
  <c r="F534" i="4"/>
  <c r="F533" i="4"/>
  <c r="F532" i="4"/>
  <c r="F531" i="4"/>
  <c r="E530" i="4"/>
  <c r="D530" i="4"/>
  <c r="F527" i="4"/>
  <c r="F526" i="4"/>
  <c r="E525" i="4"/>
  <c r="D525" i="4"/>
  <c r="F525" i="4" s="1"/>
  <c r="F524" i="4"/>
  <c r="F523" i="4"/>
  <c r="E522" i="4"/>
  <c r="D522" i="4"/>
  <c r="F521" i="4"/>
  <c r="F520" i="4"/>
  <c r="F519" i="4"/>
  <c r="E519" i="4"/>
  <c r="D519" i="4"/>
  <c r="F518" i="4"/>
  <c r="F517" i="4"/>
  <c r="F516" i="4"/>
  <c r="E516" i="4"/>
  <c r="D516" i="4"/>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F485" i="4"/>
  <c r="E485" i="4"/>
  <c r="D485" i="4"/>
  <c r="E484" i="4"/>
  <c r="F483" i="4"/>
  <c r="F482" i="4"/>
  <c r="F481" i="4"/>
  <c r="E481" i="4"/>
  <c r="D481" i="4"/>
  <c r="F480" i="4"/>
  <c r="F479" i="4"/>
  <c r="F478" i="4"/>
  <c r="E478" i="4"/>
  <c r="E472" i="4" s="1"/>
  <c r="D478" i="4"/>
  <c r="F477" i="4"/>
  <c r="F476" i="4"/>
  <c r="F475" i="4"/>
  <c r="F474" i="4"/>
  <c r="E473" i="4"/>
  <c r="D473" i="4"/>
  <c r="D472" i="4" s="1"/>
  <c r="F472" i="4" s="1"/>
  <c r="F471" i="4"/>
  <c r="F470" i="4"/>
  <c r="F469" i="4"/>
  <c r="E469" i="4"/>
  <c r="D469" i="4"/>
  <c r="F468" i="4"/>
  <c r="F467" i="4"/>
  <c r="E466" i="4"/>
  <c r="D466" i="4"/>
  <c r="F466" i="4" s="1"/>
  <c r="F465" i="4"/>
  <c r="F464" i="4"/>
  <c r="F463" i="4"/>
  <c r="E463" i="4"/>
  <c r="D463" i="4"/>
  <c r="F462" i="4"/>
  <c r="F461" i="4"/>
  <c r="E460" i="4"/>
  <c r="E459" i="4" s="1"/>
  <c r="D460" i="4"/>
  <c r="F458" i="4"/>
  <c r="F457" i="4"/>
  <c r="F456" i="4"/>
  <c r="E455" i="4"/>
  <c r="D455" i="4"/>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F430" i="4"/>
  <c r="E430" i="4"/>
  <c r="E421" i="4" s="1"/>
  <c r="D430" i="4"/>
  <c r="F429" i="4"/>
  <c r="F428" i="4"/>
  <c r="E427" i="4"/>
  <c r="D427" i="4"/>
  <c r="F427" i="4" s="1"/>
  <c r="F426" i="4"/>
  <c r="F425" i="4"/>
  <c r="F424" i="4"/>
  <c r="F423" i="4"/>
  <c r="E422" i="4"/>
  <c r="D422" i="4"/>
  <c r="F422" i="4" s="1"/>
  <c r="E418" i="4"/>
  <c r="D418" i="4"/>
  <c r="F418" i="4" s="1"/>
  <c r="F417" i="4"/>
  <c r="E417" i="4"/>
  <c r="E644" i="4" s="1"/>
  <c r="D638" i="1" s="1"/>
  <c r="D417" i="4"/>
  <c r="F416" i="4"/>
  <c r="E416" i="4"/>
  <c r="E643" i="4" s="1"/>
  <c r="D416" i="4"/>
  <c r="F411" i="4"/>
  <c r="F410" i="4"/>
  <c r="F409" i="4"/>
  <c r="F406" i="4"/>
  <c r="F405" i="4"/>
  <c r="F404" i="4"/>
  <c r="F403" i="4"/>
  <c r="F402" i="4"/>
  <c r="E402" i="4"/>
  <c r="D402" i="4"/>
  <c r="F401" i="4"/>
  <c r="F400" i="4"/>
  <c r="E400" i="4"/>
  <c r="D400" i="4"/>
  <c r="F399" i="4"/>
  <c r="F398" i="4"/>
  <c r="F397" i="4"/>
  <c r="E397" i="4"/>
  <c r="E396" i="4" s="1"/>
  <c r="D397" i="4"/>
  <c r="D396" i="4" s="1"/>
  <c r="F396" i="4"/>
  <c r="F395" i="4"/>
  <c r="F394" i="4"/>
  <c r="F393" i="4"/>
  <c r="F392" i="4"/>
  <c r="E391" i="4"/>
  <c r="D391" i="4"/>
  <c r="F390" i="4"/>
  <c r="F389" i="4"/>
  <c r="E388" i="4"/>
  <c r="D388" i="4"/>
  <c r="F388" i="4" s="1"/>
  <c r="F387" i="4"/>
  <c r="F386" i="4"/>
  <c r="F385" i="4"/>
  <c r="F384" i="4"/>
  <c r="E383" i="4"/>
  <c r="D383" i="4"/>
  <c r="F383" i="4" s="1"/>
  <c r="F382" i="4"/>
  <c r="F381" i="4"/>
  <c r="F380" i="4"/>
  <c r="F379" i="4"/>
  <c r="E378" i="4"/>
  <c r="D378" i="4"/>
  <c r="F378" i="4" s="1"/>
  <c r="F377" i="4"/>
  <c r="F376" i="4"/>
  <c r="F375" i="4"/>
  <c r="F374" i="4"/>
  <c r="F373" i="4"/>
  <c r="F372" i="4"/>
  <c r="F371" i="4"/>
  <c r="F370" i="4"/>
  <c r="E369" i="4"/>
  <c r="F369" i="4" s="1"/>
  <c r="D369" i="4"/>
  <c r="F368" i="4"/>
  <c r="F367" i="4"/>
  <c r="F366" i="4"/>
  <c r="F365" i="4"/>
  <c r="E364" i="4"/>
  <c r="E363" i="4" s="1"/>
  <c r="E350" i="4" s="1"/>
  <c r="D345" i="1" s="1"/>
  <c r="D364" i="4"/>
  <c r="F362" i="4"/>
  <c r="F361" i="4"/>
  <c r="F360" i="4"/>
  <c r="F359" i="4"/>
  <c r="F358" i="4"/>
  <c r="F357" i="4"/>
  <c r="F356" i="4"/>
  <c r="E356" i="4"/>
  <c r="D356" i="4"/>
  <c r="F355" i="4"/>
  <c r="F354" i="4"/>
  <c r="F353" i="4"/>
  <c r="E352" i="4"/>
  <c r="D352" i="4"/>
  <c r="D351" i="4" s="1"/>
  <c r="F351" i="4" s="1"/>
  <c r="E351" i="4"/>
  <c r="F349" i="4"/>
  <c r="F348" i="4"/>
  <c r="E348" i="4"/>
  <c r="D348" i="4"/>
  <c r="F347" i="4"/>
  <c r="F346" i="4"/>
  <c r="F345" i="4"/>
  <c r="E345" i="4"/>
  <c r="E344" i="4" s="1"/>
  <c r="D345" i="4"/>
  <c r="F344" i="4"/>
  <c r="D344" i="4"/>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F317" i="4"/>
  <c r="E317" i="4"/>
  <c r="D317" i="4"/>
  <c r="F316" i="4"/>
  <c r="F315" i="4"/>
  <c r="F314" i="4"/>
  <c r="F313" i="4"/>
  <c r="E312" i="4"/>
  <c r="E311" i="4" s="1"/>
  <c r="D312" i="4"/>
  <c r="F310" i="4"/>
  <c r="F309" i="4"/>
  <c r="F308" i="4"/>
  <c r="F307" i="4"/>
  <c r="F306" i="4"/>
  <c r="F305" i="4"/>
  <c r="F304" i="4"/>
  <c r="E304" i="4"/>
  <c r="D304" i="4"/>
  <c r="F303" i="4"/>
  <c r="F302" i="4"/>
  <c r="F301" i="4"/>
  <c r="E300" i="4"/>
  <c r="E299" i="4" s="1"/>
  <c r="D300" i="4"/>
  <c r="D299" i="4" s="1"/>
  <c r="F296" i="4"/>
  <c r="F295" i="4"/>
  <c r="F294" i="4"/>
  <c r="F293" i="4"/>
  <c r="F292" i="4"/>
  <c r="F288" i="4"/>
  <c r="E288" i="4"/>
  <c r="D288" i="4"/>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F268" i="4"/>
  <c r="E268" i="4"/>
  <c r="D268" i="4"/>
  <c r="F267" i="4"/>
  <c r="F266" i="4"/>
  <c r="F265" i="4"/>
  <c r="E264" i="4"/>
  <c r="E263" i="4" s="1"/>
  <c r="D264" i="4"/>
  <c r="D263" i="4"/>
  <c r="F262" i="4"/>
  <c r="F261" i="4"/>
  <c r="F260" i="4"/>
  <c r="F259" i="4"/>
  <c r="E259" i="4"/>
  <c r="D259" i="4"/>
  <c r="F258" i="4"/>
  <c r="F257" i="4"/>
  <c r="F256" i="4"/>
  <c r="F255" i="4"/>
  <c r="F254" i="4"/>
  <c r="F253" i="4"/>
  <c r="E253" i="4"/>
  <c r="D253" i="4"/>
  <c r="E252" i="4"/>
  <c r="D252" i="4"/>
  <c r="F251" i="4"/>
  <c r="F250" i="4"/>
  <c r="F249" i="4"/>
  <c r="F248" i="4"/>
  <c r="E247" i="4"/>
  <c r="D247" i="4"/>
  <c r="F247" i="4" s="1"/>
  <c r="F246" i="4"/>
  <c r="F245" i="4"/>
  <c r="E244" i="4"/>
  <c r="D244" i="4"/>
  <c r="F244" i="4" s="1"/>
  <c r="F243" i="4"/>
  <c r="F242" i="4"/>
  <c r="F241" i="4"/>
  <c r="F240" i="4"/>
  <c r="E240" i="4"/>
  <c r="D240" i="4"/>
  <c r="F239" i="4"/>
  <c r="F238" i="4"/>
  <c r="F237" i="4"/>
  <c r="E236" i="4"/>
  <c r="D236" i="4"/>
  <c r="F236" i="4" s="1"/>
  <c r="F235" i="4"/>
  <c r="F234" i="4"/>
  <c r="F233" i="4"/>
  <c r="F232" i="4"/>
  <c r="E231" i="4"/>
  <c r="D231" i="4"/>
  <c r="F231" i="4" s="1"/>
  <c r="F230" i="4"/>
  <c r="F229" i="4"/>
  <c r="E228" i="4"/>
  <c r="D228" i="4"/>
  <c r="F228" i="4" s="1"/>
  <c r="F227" i="4"/>
  <c r="F226" i="4"/>
  <c r="F225" i="4"/>
  <c r="E225" i="4"/>
  <c r="D225" i="4"/>
  <c r="F223" i="4"/>
  <c r="F222" i="4"/>
  <c r="F221" i="4"/>
  <c r="F220" i="4"/>
  <c r="F219" i="4"/>
  <c r="E219" i="4"/>
  <c r="D219" i="4"/>
  <c r="F218" i="4"/>
  <c r="F217" i="4"/>
  <c r="E216" i="4"/>
  <c r="E215" i="4" s="1"/>
  <c r="D216" i="4"/>
  <c r="F216" i="4" s="1"/>
  <c r="F215" i="4"/>
  <c r="D215" i="4"/>
  <c r="F214" i="4"/>
  <c r="F213" i="4"/>
  <c r="F212" i="4"/>
  <c r="F211" i="4"/>
  <c r="E210" i="4"/>
  <c r="F210" i="4" s="1"/>
  <c r="D210" i="4"/>
  <c r="F209" i="4"/>
  <c r="F208" i="4"/>
  <c r="F207" i="4"/>
  <c r="F206" i="4"/>
  <c r="F205" i="4"/>
  <c r="F204" i="4"/>
  <c r="F203" i="4"/>
  <c r="E202" i="4"/>
  <c r="D202" i="4"/>
  <c r="F202" i="4" s="1"/>
  <c r="F201" i="4"/>
  <c r="F200" i="4"/>
  <c r="F199" i="4"/>
  <c r="F198" i="4"/>
  <c r="E197" i="4"/>
  <c r="D197" i="4"/>
  <c r="F195" i="4"/>
  <c r="F194" i="4"/>
  <c r="F193" i="4"/>
  <c r="F192" i="4"/>
  <c r="F191" i="4"/>
  <c r="F190" i="4"/>
  <c r="F189" i="4"/>
  <c r="E188" i="4"/>
  <c r="D188" i="4"/>
  <c r="F187" i="4"/>
  <c r="F186" i="4"/>
  <c r="F185" i="4"/>
  <c r="F184" i="4"/>
  <c r="F183" i="4"/>
  <c r="F182" i="4"/>
  <c r="F181" i="4"/>
  <c r="F180" i="4"/>
  <c r="F179" i="4"/>
  <c r="F178" i="4"/>
  <c r="E177" i="4"/>
  <c r="F177" i="4" s="1"/>
  <c r="D177" i="4"/>
  <c r="F176" i="4"/>
  <c r="F175" i="4"/>
  <c r="F174" i="4"/>
  <c r="F173" i="4"/>
  <c r="F172" i="4"/>
  <c r="F171" i="4"/>
  <c r="F170" i="4"/>
  <c r="E169" i="4"/>
  <c r="D169" i="4"/>
  <c r="F168" i="4"/>
  <c r="F167" i="4"/>
  <c r="F166" i="4"/>
  <c r="F165" i="4"/>
  <c r="E164" i="4"/>
  <c r="F164" i="4" s="1"/>
  <c r="D164" i="4"/>
  <c r="F162" i="4"/>
  <c r="F161" i="4"/>
  <c r="F160" i="4"/>
  <c r="E159" i="4"/>
  <c r="D159" i="4"/>
  <c r="F159" i="4" s="1"/>
  <c r="F158" i="4"/>
  <c r="F157" i="4"/>
  <c r="F156" i="4"/>
  <c r="F155" i="4"/>
  <c r="F154" i="4"/>
  <c r="E153" i="4"/>
  <c r="D153" i="4"/>
  <c r="F150" i="4"/>
  <c r="F149" i="4"/>
  <c r="F148" i="4"/>
  <c r="F147" i="4"/>
  <c r="F146" i="4"/>
  <c r="F145" i="4"/>
  <c r="F144" i="4"/>
  <c r="F143" i="4"/>
  <c r="F142" i="4"/>
  <c r="F141" i="4"/>
  <c r="F140" i="4"/>
  <c r="E140" i="4"/>
  <c r="E139" i="4" s="1"/>
  <c r="D140" i="4"/>
  <c r="D139" i="4" s="1"/>
  <c r="F139" i="4"/>
  <c r="F138" i="4"/>
  <c r="F137" i="4"/>
  <c r="F136" i="4"/>
  <c r="F135" i="4"/>
  <c r="E134" i="4"/>
  <c r="E133" i="4" s="1"/>
  <c r="D134" i="4"/>
  <c r="F134" i="4" s="1"/>
  <c r="D133" i="4"/>
  <c r="F133" i="4" s="1"/>
  <c r="F132" i="4"/>
  <c r="F131" i="4"/>
  <c r="F130" i="4"/>
  <c r="F129" i="4"/>
  <c r="F128" i="4"/>
  <c r="E128" i="4"/>
  <c r="D128" i="4"/>
  <c r="F127" i="4"/>
  <c r="F126" i="4"/>
  <c r="E125" i="4"/>
  <c r="E124" i="4" s="1"/>
  <c r="D125" i="4"/>
  <c r="F123" i="4"/>
  <c r="F122" i="4"/>
  <c r="F121" i="4"/>
  <c r="E120" i="4"/>
  <c r="D120" i="4"/>
  <c r="F120" i="4" s="1"/>
  <c r="F119" i="4"/>
  <c r="F118" i="4"/>
  <c r="F117" i="4"/>
  <c r="F116" i="4"/>
  <c r="F115" i="4"/>
  <c r="F114" i="4"/>
  <c r="F113" i="4"/>
  <c r="E112" i="4"/>
  <c r="F112" i="4" s="1"/>
  <c r="D112" i="4"/>
  <c r="F111" i="4"/>
  <c r="F110" i="4"/>
  <c r="F109" i="4"/>
  <c r="F108" i="4"/>
  <c r="E107" i="4"/>
  <c r="F107" i="4" s="1"/>
  <c r="D107" i="4"/>
  <c r="D106" i="4"/>
  <c r="F105" i="4"/>
  <c r="F104" i="4"/>
  <c r="F103" i="4"/>
  <c r="F102" i="4"/>
  <c r="F101" i="4"/>
  <c r="F100" i="4"/>
  <c r="F99" i="4"/>
  <c r="F98" i="4"/>
  <c r="E98" i="4"/>
  <c r="D98" i="4"/>
  <c r="F97" i="4"/>
  <c r="F96" i="4"/>
  <c r="F95" i="4"/>
  <c r="F94" i="4"/>
  <c r="F93" i="4"/>
  <c r="F92" i="4"/>
  <c r="E91" i="4"/>
  <c r="D91" i="4"/>
  <c r="F90" i="4"/>
  <c r="F89" i="4"/>
  <c r="F88" i="4"/>
  <c r="F87" i="4"/>
  <c r="F86" i="4"/>
  <c r="F85" i="4"/>
  <c r="F84" i="4"/>
  <c r="E83" i="4"/>
  <c r="F83" i="4" s="1"/>
  <c r="D83" i="4"/>
  <c r="D82" i="4"/>
  <c r="F81" i="4"/>
  <c r="F80" i="4"/>
  <c r="F79" i="4"/>
  <c r="F78" i="4"/>
  <c r="E77" i="4"/>
  <c r="D77" i="4"/>
  <c r="F77" i="4" s="1"/>
  <c r="F76" i="4"/>
  <c r="F75" i="4"/>
  <c r="E74" i="4"/>
  <c r="D74" i="4"/>
  <c r="F73" i="4"/>
  <c r="F72" i="4"/>
  <c r="F71" i="4"/>
  <c r="E71" i="4"/>
  <c r="D71" i="4"/>
  <c r="F70" i="4"/>
  <c r="F69" i="4"/>
  <c r="F68" i="4"/>
  <c r="E68" i="4"/>
  <c r="D68" i="4"/>
  <c r="F67" i="4"/>
  <c r="F66" i="4"/>
  <c r="E65" i="4"/>
  <c r="D65" i="4"/>
  <c r="F65" i="4" s="1"/>
  <c r="F64" i="4"/>
  <c r="F63" i="4"/>
  <c r="E62" i="4"/>
  <c r="D62" i="4"/>
  <c r="F61" i="4"/>
  <c r="F60" i="4"/>
  <c r="E59" i="4"/>
  <c r="F59" i="4" s="1"/>
  <c r="D59" i="4"/>
  <c r="F58" i="4"/>
  <c r="F57" i="4"/>
  <c r="F56" i="4"/>
  <c r="F55" i="4"/>
  <c r="E54" i="4"/>
  <c r="D54" i="4"/>
  <c r="F54" i="4" s="1"/>
  <c r="F53" i="4"/>
  <c r="F52" i="4"/>
  <c r="E51" i="4"/>
  <c r="D51" i="4"/>
  <c r="F49" i="4"/>
  <c r="F48" i="4"/>
  <c r="F47" i="4"/>
  <c r="F46" i="4"/>
  <c r="E45" i="4"/>
  <c r="D45" i="4"/>
  <c r="D44" i="4" s="1"/>
  <c r="F44" i="4" s="1"/>
  <c r="E44" i="4"/>
  <c r="F43" i="4"/>
  <c r="F42" i="4"/>
  <c r="F41" i="4"/>
  <c r="E40" i="4"/>
  <c r="D40" i="4"/>
  <c r="F40" i="4" s="1"/>
  <c r="F39" i="4"/>
  <c r="F38" i="4"/>
  <c r="E37" i="4"/>
  <c r="D37" i="4"/>
  <c r="F37" i="4" s="1"/>
  <c r="F36" i="4"/>
  <c r="F35" i="4"/>
  <c r="F34" i="4"/>
  <c r="F33" i="4"/>
  <c r="F32" i="4"/>
  <c r="F31" i="4"/>
  <c r="F30" i="4"/>
  <c r="F29" i="4"/>
  <c r="E29" i="4"/>
  <c r="D29" i="4"/>
  <c r="F28" i="4"/>
  <c r="F27" i="4"/>
  <c r="F26" i="4"/>
  <c r="F25" i="4"/>
  <c r="F24" i="4"/>
  <c r="E23" i="4"/>
  <c r="F23" i="4" s="1"/>
  <c r="D23" i="4"/>
  <c r="F22" i="4"/>
  <c r="F21" i="4"/>
  <c r="F20" i="4"/>
  <c r="F19" i="4"/>
  <c r="F18" i="4"/>
  <c r="F17" i="4"/>
  <c r="E17" i="4"/>
  <c r="D17" i="4"/>
  <c r="F16" i="4"/>
  <c r="F15" i="4"/>
  <c r="F14" i="4"/>
  <c r="F13" i="4"/>
  <c r="F12" i="4"/>
  <c r="F11" i="4"/>
  <c r="F10" i="4"/>
  <c r="F9" i="4"/>
  <c r="E8" i="4"/>
  <c r="F8" i="4" s="1"/>
  <c r="D8" i="4"/>
  <c r="D7" i="4"/>
  <c r="I36" i="3"/>
  <c r="G36" i="3"/>
  <c r="B36" i="3"/>
  <c r="G35" i="3"/>
  <c r="B35" i="3"/>
  <c r="G34" i="3"/>
  <c r="B34" i="3"/>
  <c r="I33" i="3"/>
  <c r="G33" i="3"/>
  <c r="B33" i="3"/>
  <c r="H32" i="3"/>
  <c r="G32" i="3"/>
  <c r="B32" i="3"/>
  <c r="G31" i="3"/>
  <c r="B31" i="3"/>
  <c r="I30" i="3"/>
  <c r="G30" i="3"/>
  <c r="B30" i="3"/>
  <c r="G29" i="3"/>
  <c r="B29" i="3"/>
  <c r="G28" i="3"/>
  <c r="B28" i="3"/>
  <c r="G27" i="3"/>
  <c r="B27" i="3"/>
  <c r="I26" i="3"/>
  <c r="H26" i="3"/>
  <c r="G26" i="3"/>
  <c r="B26" i="3"/>
  <c r="G25" i="3"/>
  <c r="B25" i="3"/>
  <c r="I24" i="3"/>
  <c r="G24" i="3"/>
  <c r="B24" i="3"/>
  <c r="G23" i="3"/>
  <c r="B23" i="3"/>
  <c r="G22" i="3"/>
  <c r="B22" i="3"/>
  <c r="G21" i="3"/>
  <c r="B21" i="3"/>
  <c r="G20" i="3"/>
  <c r="B20" i="3"/>
  <c r="G19" i="3"/>
  <c r="B19" i="3"/>
  <c r="G18" i="3"/>
  <c r="B18" i="3"/>
  <c r="G17" i="3"/>
  <c r="B17" i="3"/>
  <c r="G16" i="3"/>
  <c r="B16" i="3"/>
  <c r="H10" i="3" a="1"/>
  <c r="H10" i="3" s="1"/>
  <c r="L3" i="9" s="1"/>
  <c r="H1580" i="1"/>
  <c r="G1580" i="1"/>
  <c r="C1580" i="1"/>
  <c r="C1579" i="1"/>
  <c r="H1579" i="1" s="1"/>
  <c r="C1578" i="1"/>
  <c r="C1577" i="1"/>
  <c r="G1577" i="1" s="1"/>
  <c r="G1575" i="1"/>
  <c r="C1575" i="1"/>
  <c r="H1575" i="1" s="1"/>
  <c r="C1574" i="1"/>
  <c r="H1574" i="1" s="1"/>
  <c r="H1573" i="1"/>
  <c r="C1573" i="1"/>
  <c r="G1573" i="1" s="1"/>
  <c r="H1572" i="1"/>
  <c r="G1572" i="1"/>
  <c r="C1572" i="1"/>
  <c r="C1571" i="1"/>
  <c r="H1571" i="1" s="1"/>
  <c r="C1570" i="1"/>
  <c r="H1569" i="1"/>
  <c r="G1569" i="1"/>
  <c r="C1569" i="1"/>
  <c r="G1568" i="1"/>
  <c r="C1568" i="1"/>
  <c r="H1568" i="1" s="1"/>
  <c r="C1567" i="1"/>
  <c r="H1567" i="1" s="1"/>
  <c r="H1566" i="1"/>
  <c r="G1566" i="1"/>
  <c r="C1566" i="1"/>
  <c r="H1565" i="1"/>
  <c r="C1565" i="1"/>
  <c r="G1565" i="1" s="1"/>
  <c r="H1564" i="1"/>
  <c r="G1564" i="1"/>
  <c r="C1564" i="1"/>
  <c r="C1563" i="1"/>
  <c r="H1563" i="1" s="1"/>
  <c r="C1562" i="1"/>
  <c r="H1561" i="1"/>
  <c r="G1561" i="1"/>
  <c r="C1561" i="1"/>
  <c r="G1559" i="1"/>
  <c r="C1559" i="1"/>
  <c r="H1559" i="1" s="1"/>
  <c r="H1558" i="1"/>
  <c r="C1558" i="1"/>
  <c r="G1558" i="1" s="1"/>
  <c r="H1557" i="1"/>
  <c r="C1557" i="1"/>
  <c r="G1557" i="1" s="1"/>
  <c r="H1556" i="1"/>
  <c r="G1556" i="1"/>
  <c r="C1556" i="1"/>
  <c r="C1554" i="1"/>
  <c r="H1553" i="1"/>
  <c r="G1553" i="1"/>
  <c r="C1553" i="1"/>
  <c r="H1552" i="1"/>
  <c r="G1552" i="1"/>
  <c r="C1552" i="1"/>
  <c r="G1551" i="1"/>
  <c r="C1551" i="1"/>
  <c r="H1551" i="1" s="1"/>
  <c r="H1550" i="1"/>
  <c r="C1550" i="1"/>
  <c r="G1550" i="1" s="1"/>
  <c r="H1549" i="1"/>
  <c r="C1549" i="1"/>
  <c r="G1549" i="1" s="1"/>
  <c r="H1548" i="1"/>
  <c r="G1548" i="1"/>
  <c r="C1548" i="1"/>
  <c r="G1547" i="1"/>
  <c r="C1547" i="1"/>
  <c r="H1547" i="1" s="1"/>
  <c r="C1546" i="1"/>
  <c r="H1545" i="1"/>
  <c r="G1545" i="1"/>
  <c r="C1545" i="1"/>
  <c r="H1544" i="1"/>
  <c r="G1544" i="1"/>
  <c r="C1544" i="1"/>
  <c r="G1543" i="1"/>
  <c r="C1543" i="1"/>
  <c r="H1543" i="1" s="1"/>
  <c r="H1542" i="1"/>
  <c r="C1542" i="1"/>
  <c r="G1542" i="1" s="1"/>
  <c r="C1541" i="1"/>
  <c r="H1541" i="1" s="1"/>
  <c r="H1540" i="1"/>
  <c r="G1540" i="1"/>
  <c r="C1540" i="1"/>
  <c r="C1539" i="1"/>
  <c r="H1539" i="1" s="1"/>
  <c r="C1538" i="1"/>
  <c r="H1537" i="1"/>
  <c r="G1537" i="1"/>
  <c r="C1537" i="1"/>
  <c r="H1536" i="1"/>
  <c r="G1536" i="1"/>
  <c r="C1536" i="1"/>
  <c r="G1535" i="1"/>
  <c r="C1535" i="1"/>
  <c r="H1535" i="1" s="1"/>
  <c r="H1534" i="1"/>
  <c r="C1534" i="1"/>
  <c r="G1534" i="1" s="1"/>
  <c r="H1533" i="1"/>
  <c r="C1533" i="1"/>
  <c r="G1533" i="1" s="1"/>
  <c r="H1532" i="1"/>
  <c r="G1532" i="1"/>
  <c r="C1532" i="1"/>
  <c r="C1531" i="1"/>
  <c r="H1531" i="1" s="1"/>
  <c r="C1530" i="1"/>
  <c r="H1529" i="1"/>
  <c r="G1529" i="1"/>
  <c r="C1529" i="1"/>
  <c r="H1528" i="1"/>
  <c r="G1528" i="1"/>
  <c r="C1528" i="1"/>
  <c r="G1527" i="1"/>
  <c r="C1527" i="1"/>
  <c r="H1527" i="1" s="1"/>
  <c r="H1526" i="1"/>
  <c r="C1526" i="1"/>
  <c r="G1526" i="1" s="1"/>
  <c r="C1525" i="1"/>
  <c r="H1525" i="1" s="1"/>
  <c r="C1523" i="1"/>
  <c r="H1523" i="1" s="1"/>
  <c r="C1522" i="1"/>
  <c r="H1521" i="1"/>
  <c r="G1521" i="1"/>
  <c r="C1521" i="1"/>
  <c r="H1520" i="1"/>
  <c r="G1520" i="1"/>
  <c r="C1520" i="1"/>
  <c r="H1516" i="1"/>
  <c r="G1516" i="1"/>
  <c r="C1516" i="1"/>
  <c r="C1515" i="1"/>
  <c r="H1515" i="1" s="1"/>
  <c r="C1514" i="1"/>
  <c r="H1513" i="1"/>
  <c r="G1513" i="1"/>
  <c r="C1513" i="1"/>
  <c r="C1512" i="1"/>
  <c r="H1512" i="1" s="1"/>
  <c r="C1511" i="1"/>
  <c r="H1511" i="1" s="1"/>
  <c r="C1510" i="1"/>
  <c r="G1510" i="1" s="1"/>
  <c r="C1509" i="1"/>
  <c r="H1509" i="1" s="1"/>
  <c r="H1508" i="1"/>
  <c r="G1508" i="1"/>
  <c r="C1508" i="1"/>
  <c r="C1507" i="1"/>
  <c r="H1507" i="1" s="1"/>
  <c r="C1506" i="1"/>
  <c r="H1505" i="1"/>
  <c r="G1505" i="1"/>
  <c r="C1505" i="1"/>
  <c r="H1504" i="1"/>
  <c r="G1504" i="1"/>
  <c r="C1504" i="1"/>
  <c r="G1503" i="1"/>
  <c r="C1503" i="1"/>
  <c r="H1503" i="1" s="1"/>
  <c r="C1502" i="1"/>
  <c r="G1502" i="1" s="1"/>
  <c r="H1500" i="1"/>
  <c r="G1500" i="1"/>
  <c r="C1500" i="1"/>
  <c r="C1498" i="1"/>
  <c r="H1497" i="1"/>
  <c r="G1497" i="1"/>
  <c r="C1497" i="1"/>
  <c r="H1496" i="1"/>
  <c r="G1496" i="1"/>
  <c r="C1496" i="1"/>
  <c r="C1495" i="1"/>
  <c r="H1494" i="1"/>
  <c r="G1494" i="1"/>
  <c r="C1494" i="1"/>
  <c r="C1493" i="1"/>
  <c r="H1493" i="1" s="1"/>
  <c r="C1492" i="1"/>
  <c r="H1492" i="1" s="1"/>
  <c r="C1491" i="1"/>
  <c r="H1491" i="1" s="1"/>
  <c r="C1490" i="1"/>
  <c r="H1489" i="1"/>
  <c r="C1489" i="1"/>
  <c r="G1489" i="1" s="1"/>
  <c r="C1488" i="1"/>
  <c r="H1488" i="1" s="1"/>
  <c r="G1487" i="1"/>
  <c r="C1487" i="1"/>
  <c r="H1487" i="1" s="1"/>
  <c r="G1486" i="1"/>
  <c r="C1486" i="1"/>
  <c r="H1486" i="1" s="1"/>
  <c r="C1485" i="1"/>
  <c r="H1485" i="1" s="1"/>
  <c r="G1484" i="1"/>
  <c r="C1484" i="1"/>
  <c r="H1484" i="1" s="1"/>
  <c r="C1483" i="1"/>
  <c r="H1483" i="1" s="1"/>
  <c r="C1482" i="1"/>
  <c r="G1480" i="1"/>
  <c r="C1480" i="1"/>
  <c r="H1479" i="1"/>
  <c r="I1479" i="1" s="1"/>
  <c r="G1479" i="1"/>
  <c r="D1479" i="1"/>
  <c r="C1479" i="1"/>
  <c r="J1479" i="1" s="1"/>
  <c r="G1478" i="1"/>
  <c r="D1478" i="1"/>
  <c r="C1478" i="1"/>
  <c r="J1478" i="1" s="1"/>
  <c r="D1477" i="1"/>
  <c r="C1477" i="1"/>
  <c r="J1476" i="1"/>
  <c r="H1476" i="1"/>
  <c r="G1476" i="1"/>
  <c r="I1476" i="1" s="1"/>
  <c r="D1476" i="1"/>
  <c r="C1476" i="1"/>
  <c r="G1475" i="1"/>
  <c r="D1475" i="1"/>
  <c r="C1475" i="1"/>
  <c r="H1475" i="1" s="1"/>
  <c r="D1474" i="1"/>
  <c r="C1474" i="1"/>
  <c r="J1473" i="1"/>
  <c r="H1473" i="1"/>
  <c r="G1473" i="1"/>
  <c r="I1473" i="1" s="1"/>
  <c r="D1473" i="1"/>
  <c r="C1473" i="1"/>
  <c r="H1472" i="1"/>
  <c r="D1472" i="1"/>
  <c r="C1472" i="1"/>
  <c r="G1472" i="1" s="1"/>
  <c r="I1472" i="1" s="1"/>
  <c r="G1471" i="1"/>
  <c r="D1471" i="1"/>
  <c r="C1471" i="1"/>
  <c r="J1471" i="1" s="1"/>
  <c r="H1470" i="1"/>
  <c r="G1470" i="1"/>
  <c r="D1470" i="1"/>
  <c r="C1470" i="1"/>
  <c r="C1469" i="1"/>
  <c r="D1468" i="1"/>
  <c r="C1468" i="1"/>
  <c r="J1467" i="1"/>
  <c r="H1467" i="1"/>
  <c r="G1467" i="1"/>
  <c r="I1467" i="1" s="1"/>
  <c r="D1467" i="1"/>
  <c r="C1467" i="1"/>
  <c r="H1466" i="1"/>
  <c r="D1466" i="1"/>
  <c r="C1466" i="1"/>
  <c r="G1466" i="1" s="1"/>
  <c r="G1465" i="1"/>
  <c r="D1465" i="1"/>
  <c r="C1465" i="1"/>
  <c r="J1465" i="1" s="1"/>
  <c r="D1464" i="1"/>
  <c r="C1464" i="1"/>
  <c r="J1463" i="1"/>
  <c r="H1463" i="1"/>
  <c r="D1463" i="1"/>
  <c r="G1463" i="1" s="1"/>
  <c r="I1463" i="1" s="1"/>
  <c r="C1463" i="1"/>
  <c r="H1462" i="1"/>
  <c r="D1462" i="1"/>
  <c r="C1462" i="1"/>
  <c r="G1462" i="1" s="1"/>
  <c r="I1462" i="1" s="1"/>
  <c r="D1461" i="1"/>
  <c r="C1461" i="1"/>
  <c r="J1460" i="1"/>
  <c r="H1460" i="1"/>
  <c r="G1460" i="1"/>
  <c r="I1460" i="1" s="1"/>
  <c r="D1460" i="1"/>
  <c r="C1460" i="1"/>
  <c r="H1459" i="1"/>
  <c r="D1459" i="1"/>
  <c r="C1459" i="1"/>
  <c r="G1459" i="1" s="1"/>
  <c r="G1458" i="1"/>
  <c r="D1458" i="1"/>
  <c r="C1458" i="1"/>
  <c r="J1458" i="1" s="1"/>
  <c r="D1457" i="1"/>
  <c r="C1457" i="1"/>
  <c r="J1456" i="1"/>
  <c r="H1456" i="1"/>
  <c r="D1456" i="1"/>
  <c r="C1456" i="1"/>
  <c r="G1456" i="1" s="1"/>
  <c r="I1456" i="1" s="1"/>
  <c r="H1455" i="1"/>
  <c r="D1455" i="1"/>
  <c r="C1455" i="1"/>
  <c r="G1455" i="1" s="1"/>
  <c r="I1455" i="1" s="1"/>
  <c r="D1454" i="1"/>
  <c r="C1454" i="1"/>
  <c r="H1453" i="1"/>
  <c r="D1453" i="1"/>
  <c r="C1453" i="1"/>
  <c r="G1453" i="1" s="1"/>
  <c r="G1452" i="1"/>
  <c r="D1452" i="1"/>
  <c r="C1452" i="1"/>
  <c r="J1452" i="1" s="1"/>
  <c r="D1451" i="1"/>
  <c r="C1451" i="1"/>
  <c r="J1450" i="1"/>
  <c r="H1450" i="1"/>
  <c r="D1450" i="1"/>
  <c r="C1450" i="1"/>
  <c r="G1450" i="1" s="1"/>
  <c r="I1450" i="1" s="1"/>
  <c r="H1449" i="1"/>
  <c r="I1449" i="1" s="1"/>
  <c r="D1449" i="1"/>
  <c r="C1449" i="1"/>
  <c r="G1449" i="1" s="1"/>
  <c r="G1448" i="1"/>
  <c r="D1448" i="1"/>
  <c r="C1448" i="1"/>
  <c r="D1447" i="1"/>
  <c r="C1447" i="1"/>
  <c r="J1446" i="1"/>
  <c r="H1446" i="1"/>
  <c r="D1446" i="1"/>
  <c r="C1446" i="1"/>
  <c r="G1446" i="1" s="1"/>
  <c r="I1446" i="1" s="1"/>
  <c r="H1445" i="1"/>
  <c r="G1445" i="1"/>
  <c r="D1445" i="1"/>
  <c r="C1445" i="1"/>
  <c r="J1445" i="1" s="1"/>
  <c r="D1444" i="1"/>
  <c r="C1444" i="1"/>
  <c r="G1443" i="1"/>
  <c r="D1443" i="1"/>
  <c r="C1443" i="1"/>
  <c r="J1443" i="1" s="1"/>
  <c r="J1442" i="1"/>
  <c r="G1442" i="1"/>
  <c r="D1442" i="1"/>
  <c r="C1442" i="1"/>
  <c r="H1442" i="1" s="1"/>
  <c r="I1442" i="1" s="1"/>
  <c r="H1441" i="1"/>
  <c r="G1441" i="1"/>
  <c r="I1441" i="1" s="1"/>
  <c r="D1441" i="1"/>
  <c r="C1441" i="1"/>
  <c r="J1441" i="1" s="1"/>
  <c r="D1440" i="1"/>
  <c r="C1440" i="1"/>
  <c r="D1439" i="1"/>
  <c r="C1439" i="1"/>
  <c r="J1439" i="1" s="1"/>
  <c r="H1438" i="1"/>
  <c r="G1438" i="1"/>
  <c r="D1438" i="1"/>
  <c r="C1438" i="1"/>
  <c r="C1437" i="1"/>
  <c r="C1436" i="1"/>
  <c r="H1434" i="1"/>
  <c r="G1434" i="1"/>
  <c r="D1434" i="1"/>
  <c r="C1434" i="1"/>
  <c r="H1433" i="1"/>
  <c r="G1433" i="1"/>
  <c r="D1433" i="1"/>
  <c r="C1433" i="1"/>
  <c r="H1432" i="1"/>
  <c r="G1432" i="1"/>
  <c r="D1432" i="1"/>
  <c r="C1432" i="1"/>
  <c r="H1431" i="1"/>
  <c r="G1431" i="1"/>
  <c r="D1431" i="1"/>
  <c r="C1431"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D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D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D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D1219" i="1"/>
  <c r="H1218" i="1"/>
  <c r="G1218" i="1"/>
  <c r="D1218" i="1"/>
  <c r="C1218" i="1"/>
  <c r="H1217" i="1"/>
  <c r="G1217" i="1"/>
  <c r="D1217" i="1"/>
  <c r="C1217" i="1"/>
  <c r="H1216" i="1"/>
  <c r="G1216" i="1"/>
  <c r="D1216" i="1"/>
  <c r="C1216" i="1"/>
  <c r="D1215"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D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D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D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D1047"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D990" i="1"/>
  <c r="H989" i="1"/>
  <c r="G989" i="1"/>
  <c r="D989" i="1"/>
  <c r="C989" i="1"/>
  <c r="H988" i="1"/>
  <c r="G988" i="1"/>
  <c r="D988" i="1"/>
  <c r="C988" i="1"/>
  <c r="H987" i="1"/>
  <c r="G987" i="1"/>
  <c r="D987" i="1"/>
  <c r="C987" i="1"/>
  <c r="H986" i="1"/>
  <c r="G986" i="1"/>
  <c r="D986" i="1"/>
  <c r="C986"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D823" i="1"/>
  <c r="H823" i="1" s="1"/>
  <c r="C823" i="1"/>
  <c r="H822" i="1"/>
  <c r="G822" i="1"/>
  <c r="D822" i="1"/>
  <c r="C822" i="1"/>
  <c r="H821" i="1"/>
  <c r="G821" i="1"/>
  <c r="D821" i="1"/>
  <c r="C821" i="1"/>
  <c r="H820" i="1"/>
  <c r="G820" i="1"/>
  <c r="D820" i="1"/>
  <c r="C820" i="1"/>
  <c r="H819" i="1"/>
  <c r="G819" i="1"/>
  <c r="D819" i="1"/>
  <c r="C819" i="1"/>
  <c r="H818" i="1"/>
  <c r="D818" i="1"/>
  <c r="G818" i="1" s="1"/>
  <c r="C818" i="1"/>
  <c r="D817" i="1"/>
  <c r="H817" i="1" s="1"/>
  <c r="C817" i="1"/>
  <c r="H816" i="1"/>
  <c r="D816" i="1"/>
  <c r="G816" i="1" s="1"/>
  <c r="C816" i="1"/>
  <c r="H815" i="1"/>
  <c r="G815" i="1"/>
  <c r="D815" i="1"/>
  <c r="C815" i="1"/>
  <c r="D814" i="1"/>
  <c r="H814" i="1" s="1"/>
  <c r="C814" i="1"/>
  <c r="H813" i="1"/>
  <c r="G813" i="1"/>
  <c r="D813" i="1"/>
  <c r="C813" i="1"/>
  <c r="D812" i="1"/>
  <c r="H812" i="1" s="1"/>
  <c r="C812" i="1"/>
  <c r="H811" i="1"/>
  <c r="G811" i="1"/>
  <c r="D811" i="1"/>
  <c r="C811" i="1"/>
  <c r="H810" i="1"/>
  <c r="G810" i="1"/>
  <c r="D810" i="1"/>
  <c r="C810" i="1"/>
  <c r="D809" i="1"/>
  <c r="G809" i="1" s="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D688" i="1"/>
  <c r="G688" i="1" s="1"/>
  <c r="C688" i="1"/>
  <c r="D687" i="1"/>
  <c r="H687" i="1" s="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D662" i="1"/>
  <c r="H662" i="1" s="1"/>
  <c r="C662" i="1"/>
  <c r="H661" i="1"/>
  <c r="G661" i="1"/>
  <c r="D661" i="1"/>
  <c r="C661" i="1"/>
  <c r="H660" i="1"/>
  <c r="G660" i="1"/>
  <c r="D660" i="1"/>
  <c r="C660" i="1"/>
  <c r="H659" i="1"/>
  <c r="G659" i="1"/>
  <c r="D659" i="1"/>
  <c r="C659" i="1"/>
  <c r="H658" i="1"/>
  <c r="G658" i="1"/>
  <c r="D658" i="1"/>
  <c r="C658" i="1"/>
  <c r="D657" i="1"/>
  <c r="C657" i="1"/>
  <c r="D656" i="1"/>
  <c r="H656" i="1" s="1"/>
  <c r="C656" i="1"/>
  <c r="D655" i="1"/>
  <c r="H655" i="1" s="1"/>
  <c r="C655" i="1"/>
  <c r="D654" i="1"/>
  <c r="H654" i="1" s="1"/>
  <c r="C654" i="1"/>
  <c r="D653" i="1"/>
  <c r="H653" i="1" s="1"/>
  <c r="C653" i="1"/>
  <c r="H652" i="1"/>
  <c r="D652" i="1"/>
  <c r="G652" i="1" s="1"/>
  <c r="C652" i="1"/>
  <c r="D651" i="1"/>
  <c r="H651" i="1" s="1"/>
  <c r="C651" i="1"/>
  <c r="D650" i="1"/>
  <c r="H650" i="1" s="1"/>
  <c r="C650" i="1"/>
  <c r="H649" i="1"/>
  <c r="G649" i="1"/>
  <c r="D649" i="1"/>
  <c r="C649" i="1"/>
  <c r="G648" i="1"/>
  <c r="D648" i="1"/>
  <c r="H648" i="1" s="1"/>
  <c r="C648" i="1"/>
  <c r="H647" i="1"/>
  <c r="G647" i="1"/>
  <c r="D647" i="1"/>
  <c r="C647" i="1"/>
  <c r="H646" i="1"/>
  <c r="G646" i="1"/>
  <c r="D646" i="1"/>
  <c r="C646" i="1"/>
  <c r="D645" i="1"/>
  <c r="G645" i="1" s="1"/>
  <c r="C645" i="1"/>
  <c r="D644" i="1"/>
  <c r="H644" i="1" s="1"/>
  <c r="C644" i="1"/>
  <c r="D643" i="1"/>
  <c r="G643" i="1" s="1"/>
  <c r="C643" i="1"/>
  <c r="G642" i="1"/>
  <c r="D642" i="1"/>
  <c r="H642" i="1" s="1"/>
  <c r="C642" i="1"/>
  <c r="H641" i="1"/>
  <c r="G641" i="1"/>
  <c r="D641" i="1"/>
  <c r="C641" i="1"/>
  <c r="H638" i="1"/>
  <c r="G638" i="1"/>
  <c r="C638" i="1"/>
  <c r="H637" i="1"/>
  <c r="G637" i="1"/>
  <c r="D637" i="1"/>
  <c r="C637" i="1"/>
  <c r="H632" i="1"/>
  <c r="G632" i="1"/>
  <c r="D632" i="1"/>
  <c r="C632" i="1"/>
  <c r="H631" i="1"/>
  <c r="G631" i="1"/>
  <c r="D631" i="1"/>
  <c r="C631" i="1"/>
  <c r="H628" i="1"/>
  <c r="G628" i="1"/>
  <c r="D628" i="1"/>
  <c r="C628" i="1"/>
  <c r="H627" i="1"/>
  <c r="G627" i="1"/>
  <c r="D627" i="1"/>
  <c r="C627"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D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D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D587" i="1"/>
  <c r="H586" i="1"/>
  <c r="G586" i="1"/>
  <c r="D586" i="1"/>
  <c r="C586" i="1"/>
  <c r="H585" i="1"/>
  <c r="G585" i="1"/>
  <c r="D585" i="1"/>
  <c r="C585" i="1"/>
  <c r="H584" i="1"/>
  <c r="G584" i="1"/>
  <c r="D584" i="1"/>
  <c r="C584" i="1"/>
  <c r="H583" i="1"/>
  <c r="G583" i="1"/>
  <c r="D583" i="1"/>
  <c r="C583" i="1"/>
  <c r="H582" i="1"/>
  <c r="G582" i="1"/>
  <c r="D582" i="1"/>
  <c r="C582" i="1"/>
  <c r="H581" i="1"/>
  <c r="G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3" i="1"/>
  <c r="G573" i="1"/>
  <c r="D573" i="1"/>
  <c r="C573" i="1"/>
  <c r="H572" i="1"/>
  <c r="G572" i="1"/>
  <c r="D572" i="1"/>
  <c r="C572" i="1"/>
  <c r="D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D561" i="1"/>
  <c r="H560" i="1"/>
  <c r="G560" i="1"/>
  <c r="D560" i="1"/>
  <c r="C560" i="1"/>
  <c r="H559" i="1"/>
  <c r="D559" i="1"/>
  <c r="C559" i="1"/>
  <c r="G559" i="1" s="1"/>
  <c r="H558" i="1"/>
  <c r="G558" i="1"/>
  <c r="D558" i="1"/>
  <c r="C558" i="1"/>
  <c r="H557" i="1"/>
  <c r="D557" i="1"/>
  <c r="C557" i="1"/>
  <c r="G557" i="1" s="1"/>
  <c r="H556" i="1"/>
  <c r="G556" i="1"/>
  <c r="D556" i="1"/>
  <c r="C556" i="1"/>
  <c r="H555" i="1"/>
  <c r="D555" i="1"/>
  <c r="C555" i="1"/>
  <c r="G555" i="1" s="1"/>
  <c r="H554" i="1"/>
  <c r="G554" i="1"/>
  <c r="D554" i="1"/>
  <c r="C554" i="1"/>
  <c r="H553" i="1"/>
  <c r="D553" i="1"/>
  <c r="C553" i="1"/>
  <c r="G553" i="1" s="1"/>
  <c r="H552" i="1"/>
  <c r="G552" i="1"/>
  <c r="D552" i="1"/>
  <c r="C552" i="1"/>
  <c r="H551" i="1"/>
  <c r="D551" i="1"/>
  <c r="C551" i="1"/>
  <c r="G551" i="1" s="1"/>
  <c r="H550" i="1"/>
  <c r="G550" i="1"/>
  <c r="D550" i="1"/>
  <c r="C550" i="1"/>
  <c r="H549" i="1"/>
  <c r="D549" i="1"/>
  <c r="C549" i="1"/>
  <c r="G549" i="1" s="1"/>
  <c r="D548" i="1"/>
  <c r="C548" i="1"/>
  <c r="H547" i="1"/>
  <c r="D547" i="1"/>
  <c r="C547" i="1"/>
  <c r="G547" i="1" s="1"/>
  <c r="H546" i="1"/>
  <c r="D546" i="1"/>
  <c r="C546" i="1"/>
  <c r="G546" i="1" s="1"/>
  <c r="H545" i="1"/>
  <c r="G545" i="1"/>
  <c r="D545" i="1"/>
  <c r="C545" i="1"/>
  <c r="H544" i="1"/>
  <c r="D544" i="1"/>
  <c r="C544" i="1"/>
  <c r="G544" i="1" s="1"/>
  <c r="D543" i="1"/>
  <c r="C543" i="1"/>
  <c r="H543" i="1" s="1"/>
  <c r="D542" i="1"/>
  <c r="C542" i="1"/>
  <c r="G542" i="1" s="1"/>
  <c r="D541" i="1"/>
  <c r="C541" i="1"/>
  <c r="D540" i="1"/>
  <c r="C540" i="1"/>
  <c r="G540" i="1" s="1"/>
  <c r="D539" i="1"/>
  <c r="C539" i="1"/>
  <c r="H538" i="1"/>
  <c r="D538" i="1"/>
  <c r="C538" i="1"/>
  <c r="G538" i="1" s="1"/>
  <c r="H537" i="1"/>
  <c r="G537" i="1"/>
  <c r="D537" i="1"/>
  <c r="C537" i="1"/>
  <c r="D536" i="1"/>
  <c r="C536" i="1"/>
  <c r="G536" i="1" s="1"/>
  <c r="G535" i="1"/>
  <c r="D535" i="1"/>
  <c r="C535" i="1"/>
  <c r="H535" i="1" s="1"/>
  <c r="D534" i="1"/>
  <c r="C534" i="1"/>
  <c r="H533" i="1"/>
  <c r="D533" i="1"/>
  <c r="C533" i="1"/>
  <c r="G533" i="1" s="1"/>
  <c r="D532" i="1"/>
  <c r="C532" i="1"/>
  <c r="H531" i="1"/>
  <c r="G531" i="1"/>
  <c r="D531" i="1"/>
  <c r="C531" i="1"/>
  <c r="H530" i="1"/>
  <c r="D530" i="1"/>
  <c r="C530" i="1"/>
  <c r="G530" i="1" s="1"/>
  <c r="H529" i="1"/>
  <c r="G529" i="1"/>
  <c r="D529" i="1"/>
  <c r="C529" i="1"/>
  <c r="H528" i="1"/>
  <c r="D528" i="1"/>
  <c r="C528" i="1"/>
  <c r="G528" i="1" s="1"/>
  <c r="G527" i="1"/>
  <c r="D527" i="1"/>
  <c r="C527" i="1"/>
  <c r="H527" i="1" s="1"/>
  <c r="D526" i="1"/>
  <c r="C526" i="1"/>
  <c r="G526" i="1" s="1"/>
  <c r="D525" i="1"/>
  <c r="C525" i="1"/>
  <c r="D524" i="1"/>
  <c r="C524" i="1"/>
  <c r="G524" i="1" s="1"/>
  <c r="H521" i="1"/>
  <c r="D521" i="1"/>
  <c r="C521" i="1"/>
  <c r="G521" i="1" s="1"/>
  <c r="D520" i="1"/>
  <c r="C520" i="1"/>
  <c r="D519" i="1"/>
  <c r="C519" i="1"/>
  <c r="H519" i="1" s="1"/>
  <c r="H518" i="1"/>
  <c r="D518" i="1"/>
  <c r="C518" i="1"/>
  <c r="G518" i="1" s="1"/>
  <c r="H517" i="1"/>
  <c r="G517" i="1"/>
  <c r="D517" i="1"/>
  <c r="C517" i="1"/>
  <c r="H516" i="1"/>
  <c r="D516" i="1"/>
  <c r="C516" i="1"/>
  <c r="G516" i="1" s="1"/>
  <c r="D515" i="1"/>
  <c r="C515" i="1"/>
  <c r="H515" i="1" s="1"/>
  <c r="D514" i="1"/>
  <c r="C514" i="1"/>
  <c r="G514" i="1" s="1"/>
  <c r="D513" i="1"/>
  <c r="C513" i="1"/>
  <c r="D512" i="1"/>
  <c r="C512" i="1"/>
  <c r="G512" i="1" s="1"/>
  <c r="D511" i="1"/>
  <c r="C511" i="1"/>
  <c r="H510" i="1"/>
  <c r="D510" i="1"/>
  <c r="C510" i="1"/>
  <c r="G510" i="1" s="1"/>
  <c r="D508" i="1"/>
  <c r="C508" i="1"/>
  <c r="H507" i="1"/>
  <c r="D507" i="1"/>
  <c r="C507" i="1"/>
  <c r="G507" i="1" s="1"/>
  <c r="D506" i="1"/>
  <c r="C506" i="1"/>
  <c r="D505" i="1"/>
  <c r="C505" i="1"/>
  <c r="H505" i="1" s="1"/>
  <c r="H504" i="1"/>
  <c r="D504" i="1"/>
  <c r="C504" i="1"/>
  <c r="G504" i="1" s="1"/>
  <c r="H503" i="1"/>
  <c r="G503" i="1"/>
  <c r="D503" i="1"/>
  <c r="C503" i="1"/>
  <c r="H502" i="1"/>
  <c r="D502" i="1"/>
  <c r="C502" i="1"/>
  <c r="G502" i="1" s="1"/>
  <c r="G501" i="1"/>
  <c r="D501" i="1"/>
  <c r="C501" i="1"/>
  <c r="H501" i="1" s="1"/>
  <c r="D500" i="1"/>
  <c r="C500" i="1"/>
  <c r="G500" i="1" s="1"/>
  <c r="D499" i="1"/>
  <c r="C499" i="1"/>
  <c r="H498" i="1"/>
  <c r="D498" i="1"/>
  <c r="C498" i="1"/>
  <c r="G498" i="1" s="1"/>
  <c r="D497" i="1"/>
  <c r="C497" i="1"/>
  <c r="H496" i="1"/>
  <c r="D496" i="1"/>
  <c r="C496" i="1"/>
  <c r="G496" i="1" s="1"/>
  <c r="H495" i="1"/>
  <c r="G495" i="1"/>
  <c r="D495" i="1"/>
  <c r="C495" i="1"/>
  <c r="D494" i="1"/>
  <c r="C494" i="1"/>
  <c r="G494" i="1" s="1"/>
  <c r="G493" i="1"/>
  <c r="D493" i="1"/>
  <c r="C493" i="1"/>
  <c r="H493" i="1" s="1"/>
  <c r="D492" i="1"/>
  <c r="C492" i="1"/>
  <c r="H491" i="1"/>
  <c r="D491" i="1"/>
  <c r="C491" i="1"/>
  <c r="G491" i="1" s="1"/>
  <c r="D490" i="1"/>
  <c r="C490" i="1"/>
  <c r="H489" i="1"/>
  <c r="D489" i="1"/>
  <c r="C489" i="1"/>
  <c r="G489" i="1" s="1"/>
  <c r="H488" i="1"/>
  <c r="D488" i="1"/>
  <c r="C488" i="1"/>
  <c r="G488" i="1" s="1"/>
  <c r="H487" i="1"/>
  <c r="G487" i="1"/>
  <c r="D487" i="1"/>
  <c r="C487" i="1"/>
  <c r="H486" i="1"/>
  <c r="D486" i="1"/>
  <c r="C486" i="1"/>
  <c r="G486" i="1" s="1"/>
  <c r="D485" i="1"/>
  <c r="C485" i="1"/>
  <c r="H485" i="1" s="1"/>
  <c r="D484" i="1"/>
  <c r="C484" i="1"/>
  <c r="G484" i="1" s="1"/>
  <c r="D483" i="1"/>
  <c r="C483" i="1"/>
  <c r="D482" i="1"/>
  <c r="C482" i="1"/>
  <c r="G482" i="1" s="1"/>
  <c r="D481" i="1"/>
  <c r="C481" i="1"/>
  <c r="H480" i="1"/>
  <c r="D480" i="1"/>
  <c r="C480" i="1"/>
  <c r="G480" i="1" s="1"/>
  <c r="H479" i="1"/>
  <c r="G479" i="1"/>
  <c r="D479" i="1"/>
  <c r="C479" i="1"/>
  <c r="D478" i="1"/>
  <c r="G477" i="1"/>
  <c r="D477" i="1"/>
  <c r="C477" i="1"/>
  <c r="H477" i="1" s="1"/>
  <c r="D476" i="1"/>
  <c r="C476" i="1"/>
  <c r="H475" i="1"/>
  <c r="D475" i="1"/>
  <c r="C475" i="1"/>
  <c r="G475" i="1" s="1"/>
  <c r="D474" i="1"/>
  <c r="C474" i="1"/>
  <c r="H473" i="1"/>
  <c r="G473" i="1"/>
  <c r="D473" i="1"/>
  <c r="C473" i="1"/>
  <c r="H472" i="1"/>
  <c r="D472" i="1"/>
  <c r="C472" i="1"/>
  <c r="G472" i="1" s="1"/>
  <c r="H471" i="1"/>
  <c r="G471" i="1"/>
  <c r="D471" i="1"/>
  <c r="C471" i="1"/>
  <c r="H470" i="1"/>
  <c r="D470" i="1"/>
  <c r="C470" i="1"/>
  <c r="G470" i="1" s="1"/>
  <c r="G469" i="1"/>
  <c r="D469" i="1"/>
  <c r="C469" i="1"/>
  <c r="H469" i="1" s="1"/>
  <c r="D468" i="1"/>
  <c r="C468" i="1"/>
  <c r="G468" i="1" s="1"/>
  <c r="D467" i="1"/>
  <c r="C467" i="1"/>
  <c r="D466" i="1"/>
  <c r="C466" i="1"/>
  <c r="G466" i="1" s="1"/>
  <c r="D465" i="1"/>
  <c r="C465" i="1"/>
  <c r="H464" i="1"/>
  <c r="D464" i="1"/>
  <c r="C464" i="1"/>
  <c r="G464" i="1" s="1"/>
  <c r="H463" i="1"/>
  <c r="G463" i="1"/>
  <c r="D463" i="1"/>
  <c r="C463" i="1"/>
  <c r="H462" i="1"/>
  <c r="D462" i="1"/>
  <c r="C462" i="1"/>
  <c r="G462" i="1" s="1"/>
  <c r="G461" i="1"/>
  <c r="D461" i="1"/>
  <c r="C461" i="1"/>
  <c r="H461" i="1" s="1"/>
  <c r="D460" i="1"/>
  <c r="C460" i="1"/>
  <c r="H459" i="1"/>
  <c r="D459" i="1"/>
  <c r="C459" i="1"/>
  <c r="G459" i="1" s="1"/>
  <c r="D458" i="1"/>
  <c r="C458" i="1"/>
  <c r="D457" i="1"/>
  <c r="C457" i="1"/>
  <c r="H457" i="1" s="1"/>
  <c r="H456" i="1"/>
  <c r="D456" i="1"/>
  <c r="C456" i="1"/>
  <c r="G456" i="1" s="1"/>
  <c r="H455" i="1"/>
  <c r="G455" i="1"/>
  <c r="D455" i="1"/>
  <c r="C455" i="1"/>
  <c r="H454" i="1"/>
  <c r="D454" i="1"/>
  <c r="C454" i="1"/>
  <c r="G454" i="1" s="1"/>
  <c r="D453" i="1"/>
  <c r="D452" i="1"/>
  <c r="C452" i="1"/>
  <c r="G452" i="1" s="1"/>
  <c r="D451" i="1"/>
  <c r="C451" i="1"/>
  <c r="D450" i="1"/>
  <c r="C450" i="1"/>
  <c r="G450" i="1" s="1"/>
  <c r="D449" i="1"/>
  <c r="C449" i="1"/>
  <c r="H448" i="1"/>
  <c r="D448" i="1"/>
  <c r="C448" i="1"/>
  <c r="G448" i="1" s="1"/>
  <c r="H447" i="1"/>
  <c r="G447" i="1"/>
  <c r="D447" i="1"/>
  <c r="C447" i="1"/>
  <c r="D446" i="1"/>
  <c r="C446" i="1"/>
  <c r="G446" i="1" s="1"/>
  <c r="G445" i="1"/>
  <c r="D445" i="1"/>
  <c r="C445" i="1"/>
  <c r="H445" i="1" s="1"/>
  <c r="D444" i="1"/>
  <c r="C444" i="1"/>
  <c r="H443" i="1"/>
  <c r="D443" i="1"/>
  <c r="C443" i="1"/>
  <c r="G443" i="1" s="1"/>
  <c r="D442" i="1"/>
  <c r="C442" i="1"/>
  <c r="D441" i="1"/>
  <c r="C441" i="1"/>
  <c r="H441" i="1" s="1"/>
  <c r="H440" i="1"/>
  <c r="D440" i="1"/>
  <c r="C440" i="1"/>
  <c r="G440" i="1" s="1"/>
  <c r="H439" i="1"/>
  <c r="G439" i="1"/>
  <c r="D439" i="1"/>
  <c r="C439" i="1"/>
  <c r="H438" i="1"/>
  <c r="D438" i="1"/>
  <c r="C438" i="1"/>
  <c r="G438" i="1" s="1"/>
  <c r="G437" i="1"/>
  <c r="D437" i="1"/>
  <c r="C437" i="1"/>
  <c r="H437" i="1" s="1"/>
  <c r="D436" i="1"/>
  <c r="C436" i="1"/>
  <c r="G436" i="1" s="1"/>
  <c r="D435" i="1"/>
  <c r="C435" i="1"/>
  <c r="H434" i="1"/>
  <c r="D434" i="1"/>
  <c r="C434" i="1"/>
  <c r="G434" i="1" s="1"/>
  <c r="D433" i="1"/>
  <c r="C433" i="1"/>
  <c r="H432" i="1"/>
  <c r="D432" i="1"/>
  <c r="C432" i="1"/>
  <c r="G432" i="1" s="1"/>
  <c r="H431" i="1"/>
  <c r="G431" i="1"/>
  <c r="D431" i="1"/>
  <c r="C431" i="1"/>
  <c r="D430" i="1"/>
  <c r="C430" i="1"/>
  <c r="G430" i="1" s="1"/>
  <c r="G429" i="1"/>
  <c r="D429" i="1"/>
  <c r="C429" i="1"/>
  <c r="H429" i="1" s="1"/>
  <c r="D428" i="1"/>
  <c r="C428" i="1"/>
  <c r="H427" i="1"/>
  <c r="D427" i="1"/>
  <c r="C427" i="1"/>
  <c r="G427" i="1" s="1"/>
  <c r="D426" i="1"/>
  <c r="C426" i="1"/>
  <c r="H425" i="1"/>
  <c r="D425" i="1"/>
  <c r="C425" i="1"/>
  <c r="G425" i="1" s="1"/>
  <c r="H424" i="1"/>
  <c r="D424" i="1"/>
  <c r="C424" i="1"/>
  <c r="G424" i="1" s="1"/>
  <c r="H423" i="1"/>
  <c r="G423" i="1"/>
  <c r="D423" i="1"/>
  <c r="C423" i="1"/>
  <c r="H422" i="1"/>
  <c r="D422" i="1"/>
  <c r="C422" i="1"/>
  <c r="G422" i="1" s="1"/>
  <c r="D421" i="1"/>
  <c r="C421" i="1"/>
  <c r="H421" i="1" s="1"/>
  <c r="D420" i="1"/>
  <c r="C420" i="1"/>
  <c r="G420" i="1" s="1"/>
  <c r="D419" i="1"/>
  <c r="C419" i="1"/>
  <c r="D418" i="1"/>
  <c r="C418" i="1"/>
  <c r="G418" i="1" s="1"/>
  <c r="H417" i="1"/>
  <c r="D417" i="1"/>
  <c r="C417" i="1"/>
  <c r="G417" i="1" s="1"/>
  <c r="H416" i="1"/>
  <c r="D416" i="1"/>
  <c r="C416" i="1"/>
  <c r="G416" i="1" s="1"/>
  <c r="D415" i="1"/>
  <c r="D413" i="1"/>
  <c r="C413" i="1"/>
  <c r="G413" i="1" s="1"/>
  <c r="D412" i="1"/>
  <c r="C412" i="1"/>
  <c r="H411" i="1"/>
  <c r="D411" i="1"/>
  <c r="C411" i="1"/>
  <c r="G411" i="1" s="1"/>
  <c r="D406" i="1"/>
  <c r="C406" i="1"/>
  <c r="H405" i="1"/>
  <c r="D405" i="1"/>
  <c r="C405" i="1"/>
  <c r="G405" i="1" s="1"/>
  <c r="D404" i="1"/>
  <c r="C404" i="1"/>
  <c r="D401" i="1"/>
  <c r="C401" i="1"/>
  <c r="H401" i="1" s="1"/>
  <c r="D400" i="1"/>
  <c r="C400" i="1"/>
  <c r="D399" i="1"/>
  <c r="C399" i="1"/>
  <c r="D398" i="1"/>
  <c r="C398" i="1"/>
  <c r="G398" i="1" s="1"/>
  <c r="H397" i="1"/>
  <c r="D397" i="1"/>
  <c r="C397" i="1"/>
  <c r="G397" i="1" s="1"/>
  <c r="H396" i="1"/>
  <c r="D396" i="1"/>
  <c r="C396" i="1"/>
  <c r="G396" i="1" s="1"/>
  <c r="H395" i="1"/>
  <c r="G395" i="1"/>
  <c r="D395" i="1"/>
  <c r="C395" i="1"/>
  <c r="D394" i="1"/>
  <c r="C394" i="1"/>
  <c r="G394" i="1" s="1"/>
  <c r="G393" i="1"/>
  <c r="D393" i="1"/>
  <c r="C393" i="1"/>
  <c r="H393" i="1" s="1"/>
  <c r="D392" i="1"/>
  <c r="C392" i="1"/>
  <c r="D391" i="1"/>
  <c r="C391" i="1"/>
  <c r="G391" i="1" s="1"/>
  <c r="D390" i="1"/>
  <c r="C390" i="1"/>
  <c r="D389" i="1"/>
  <c r="H389" i="1" s="1"/>
  <c r="C389" i="1"/>
  <c r="H388" i="1"/>
  <c r="D388" i="1"/>
  <c r="C388" i="1"/>
  <c r="G388" i="1" s="1"/>
  <c r="H387" i="1"/>
  <c r="G387" i="1"/>
  <c r="D387" i="1"/>
  <c r="C387" i="1"/>
  <c r="D386" i="1"/>
  <c r="H386" i="1" s="1"/>
  <c r="C386" i="1"/>
  <c r="D385" i="1"/>
  <c r="C385" i="1"/>
  <c r="H385" i="1" s="1"/>
  <c r="D384" i="1"/>
  <c r="C384" i="1"/>
  <c r="D383" i="1"/>
  <c r="C383" i="1"/>
  <c r="H382" i="1"/>
  <c r="D382" i="1"/>
  <c r="C382" i="1"/>
  <c r="G382" i="1" s="1"/>
  <c r="H381" i="1"/>
  <c r="D381" i="1"/>
  <c r="C381" i="1"/>
  <c r="G381" i="1" s="1"/>
  <c r="H380" i="1"/>
  <c r="D380" i="1"/>
  <c r="C380" i="1"/>
  <c r="G380" i="1" s="1"/>
  <c r="H379" i="1"/>
  <c r="G379" i="1"/>
  <c r="D379" i="1"/>
  <c r="C379" i="1"/>
  <c r="D378" i="1"/>
  <c r="C378" i="1"/>
  <c r="G378" i="1" s="1"/>
  <c r="G377" i="1"/>
  <c r="D377" i="1"/>
  <c r="C377" i="1"/>
  <c r="H377" i="1" s="1"/>
  <c r="D376" i="1"/>
  <c r="C376" i="1"/>
  <c r="D375" i="1"/>
  <c r="C375" i="1"/>
  <c r="G375" i="1" s="1"/>
  <c r="D374" i="1"/>
  <c r="C374" i="1"/>
  <c r="H373" i="1"/>
  <c r="G373" i="1"/>
  <c r="D373" i="1"/>
  <c r="C373" i="1"/>
  <c r="H372" i="1"/>
  <c r="D372" i="1"/>
  <c r="C372" i="1"/>
  <c r="G372" i="1" s="1"/>
  <c r="H371" i="1"/>
  <c r="G371" i="1"/>
  <c r="D371" i="1"/>
  <c r="C371" i="1"/>
  <c r="H370" i="1"/>
  <c r="D370" i="1"/>
  <c r="C370" i="1"/>
  <c r="G370" i="1" s="1"/>
  <c r="G369" i="1"/>
  <c r="D369" i="1"/>
  <c r="C369" i="1"/>
  <c r="H369" i="1" s="1"/>
  <c r="D368" i="1"/>
  <c r="C368" i="1"/>
  <c r="D367" i="1"/>
  <c r="C367" i="1"/>
  <c r="D366" i="1"/>
  <c r="C366" i="1"/>
  <c r="G366" i="1" s="1"/>
  <c r="D365" i="1"/>
  <c r="C365" i="1"/>
  <c r="H364" i="1"/>
  <c r="D364" i="1"/>
  <c r="C364" i="1"/>
  <c r="G364" i="1" s="1"/>
  <c r="H363" i="1"/>
  <c r="G363" i="1"/>
  <c r="D363" i="1"/>
  <c r="C363" i="1"/>
  <c r="H362" i="1"/>
  <c r="D362" i="1"/>
  <c r="C362" i="1"/>
  <c r="G362" i="1" s="1"/>
  <c r="G361" i="1"/>
  <c r="D361" i="1"/>
  <c r="C361" i="1"/>
  <c r="H361" i="1" s="1"/>
  <c r="D360" i="1"/>
  <c r="C360" i="1"/>
  <c r="H359" i="1"/>
  <c r="D359" i="1"/>
  <c r="C359" i="1"/>
  <c r="G359" i="1" s="1"/>
  <c r="D358" i="1"/>
  <c r="D357" i="1"/>
  <c r="C357" i="1"/>
  <c r="H357" i="1" s="1"/>
  <c r="H356" i="1"/>
  <c r="D356" i="1"/>
  <c r="C356" i="1"/>
  <c r="G356" i="1" s="1"/>
  <c r="H355" i="1"/>
  <c r="G355" i="1"/>
  <c r="D355" i="1"/>
  <c r="C355" i="1"/>
  <c r="H354" i="1"/>
  <c r="D354" i="1"/>
  <c r="C354" i="1"/>
  <c r="G354" i="1" s="1"/>
  <c r="D353" i="1"/>
  <c r="C353" i="1"/>
  <c r="H353" i="1" s="1"/>
  <c r="D352" i="1"/>
  <c r="C352" i="1"/>
  <c r="D351" i="1"/>
  <c r="C351" i="1"/>
  <c r="D350" i="1"/>
  <c r="C350" i="1"/>
  <c r="G350" i="1" s="1"/>
  <c r="D349" i="1"/>
  <c r="C349" i="1"/>
  <c r="G349" i="1" s="1"/>
  <c r="H348" i="1"/>
  <c r="D348" i="1"/>
  <c r="C348" i="1"/>
  <c r="G348" i="1" s="1"/>
  <c r="H347" i="1"/>
  <c r="G347" i="1"/>
  <c r="D347" i="1"/>
  <c r="C347" i="1"/>
  <c r="H346" i="1"/>
  <c r="D346" i="1"/>
  <c r="C346" i="1"/>
  <c r="G346" i="1" s="1"/>
  <c r="D344" i="1"/>
  <c r="C344" i="1"/>
  <c r="D343" i="1"/>
  <c r="C343" i="1"/>
  <c r="G343" i="1" s="1"/>
  <c r="D342" i="1"/>
  <c r="C342" i="1"/>
  <c r="G341" i="1"/>
  <c r="D341" i="1"/>
  <c r="C341" i="1"/>
  <c r="H341" i="1" s="1"/>
  <c r="H340" i="1"/>
  <c r="D340" i="1"/>
  <c r="C340" i="1"/>
  <c r="G340" i="1" s="1"/>
  <c r="H339" i="1"/>
  <c r="G339" i="1"/>
  <c r="D339" i="1"/>
  <c r="C339" i="1"/>
  <c r="H338" i="1"/>
  <c r="D338" i="1"/>
  <c r="C338" i="1"/>
  <c r="G338" i="1" s="1"/>
  <c r="G337" i="1"/>
  <c r="D337" i="1"/>
  <c r="C337" i="1"/>
  <c r="H337" i="1" s="1"/>
  <c r="D336" i="1"/>
  <c r="C336" i="1"/>
  <c r="D335" i="1"/>
  <c r="C335" i="1"/>
  <c r="H334" i="1"/>
  <c r="D334" i="1"/>
  <c r="C334" i="1"/>
  <c r="G334" i="1" s="1"/>
  <c r="D333" i="1"/>
  <c r="C333" i="1"/>
  <c r="G333" i="1" s="1"/>
  <c r="H332" i="1"/>
  <c r="D332" i="1"/>
  <c r="C332" i="1"/>
  <c r="G332" i="1" s="1"/>
  <c r="H331" i="1"/>
  <c r="G331" i="1"/>
  <c r="D331" i="1"/>
  <c r="C331" i="1"/>
  <c r="D330" i="1"/>
  <c r="C330" i="1"/>
  <c r="G330" i="1" s="1"/>
  <c r="G329" i="1"/>
  <c r="D329" i="1"/>
  <c r="C329" i="1"/>
  <c r="H329" i="1" s="1"/>
  <c r="D328" i="1"/>
  <c r="C328" i="1"/>
  <c r="D327" i="1"/>
  <c r="C327" i="1"/>
  <c r="G327" i="1" s="1"/>
  <c r="D326" i="1"/>
  <c r="C326" i="1"/>
  <c r="D325" i="1"/>
  <c r="C325" i="1"/>
  <c r="H325" i="1" s="1"/>
  <c r="H324" i="1"/>
  <c r="D324" i="1"/>
  <c r="C324" i="1"/>
  <c r="G324" i="1" s="1"/>
  <c r="H323" i="1"/>
  <c r="G323" i="1"/>
  <c r="D323" i="1"/>
  <c r="C323" i="1"/>
  <c r="H322" i="1"/>
  <c r="D322" i="1"/>
  <c r="C322" i="1"/>
  <c r="G322" i="1" s="1"/>
  <c r="G321" i="1"/>
  <c r="D321" i="1"/>
  <c r="C321" i="1"/>
  <c r="H321" i="1" s="1"/>
  <c r="D320" i="1"/>
  <c r="C320" i="1"/>
  <c r="D319" i="1"/>
  <c r="C319" i="1"/>
  <c r="H318" i="1"/>
  <c r="D318" i="1"/>
  <c r="C318" i="1"/>
  <c r="G318" i="1" s="1"/>
  <c r="D317" i="1"/>
  <c r="C317" i="1"/>
  <c r="G317" i="1" s="1"/>
  <c r="H316" i="1"/>
  <c r="D316" i="1"/>
  <c r="C316" i="1"/>
  <c r="G316" i="1" s="1"/>
  <c r="H315" i="1"/>
  <c r="G315" i="1"/>
  <c r="D315" i="1"/>
  <c r="C315" i="1"/>
  <c r="H314" i="1"/>
  <c r="D314" i="1"/>
  <c r="C314" i="1"/>
  <c r="G314" i="1" s="1"/>
  <c r="G313" i="1"/>
  <c r="D313" i="1"/>
  <c r="C313" i="1"/>
  <c r="H313" i="1" s="1"/>
  <c r="D312" i="1"/>
  <c r="C312" i="1"/>
  <c r="H311" i="1"/>
  <c r="D311" i="1"/>
  <c r="C311" i="1"/>
  <c r="G311" i="1" s="1"/>
  <c r="D310" i="1"/>
  <c r="C310" i="1"/>
  <c r="D309" i="1"/>
  <c r="C309" i="1"/>
  <c r="H309" i="1" s="1"/>
  <c r="H308" i="1"/>
  <c r="D308" i="1"/>
  <c r="C308" i="1"/>
  <c r="G308" i="1" s="1"/>
  <c r="H307" i="1"/>
  <c r="G307" i="1"/>
  <c r="D307" i="1"/>
  <c r="C307" i="1"/>
  <c r="D306" i="1"/>
  <c r="D305" i="1"/>
  <c r="C305" i="1"/>
  <c r="H305" i="1" s="1"/>
  <c r="D304" i="1"/>
  <c r="C304" i="1"/>
  <c r="D303" i="1"/>
  <c r="C303" i="1"/>
  <c r="D302" i="1"/>
  <c r="C302" i="1"/>
  <c r="G302" i="1" s="1"/>
  <c r="H301" i="1"/>
  <c r="D301" i="1"/>
  <c r="C301" i="1"/>
  <c r="G301" i="1" s="1"/>
  <c r="H300" i="1"/>
  <c r="D300" i="1"/>
  <c r="C300" i="1"/>
  <c r="G300" i="1" s="1"/>
  <c r="H299" i="1"/>
  <c r="G299" i="1"/>
  <c r="D299" i="1"/>
  <c r="C299" i="1"/>
  <c r="D298" i="1"/>
  <c r="C298" i="1"/>
  <c r="G298" i="1" s="1"/>
  <c r="G297" i="1"/>
  <c r="D297" i="1"/>
  <c r="C297" i="1"/>
  <c r="H297" i="1" s="1"/>
  <c r="D296" i="1"/>
  <c r="C296" i="1"/>
  <c r="D295" i="1"/>
  <c r="C295" i="1"/>
  <c r="C294" i="1"/>
  <c r="H292" i="1"/>
  <c r="D292" i="1"/>
  <c r="C292" i="1"/>
  <c r="G292" i="1" s="1"/>
  <c r="H291" i="1"/>
  <c r="G291" i="1"/>
  <c r="D291" i="1"/>
  <c r="C291" i="1"/>
  <c r="H290" i="1"/>
  <c r="D290" i="1"/>
  <c r="C290" i="1"/>
  <c r="G290" i="1" s="1"/>
  <c r="D289" i="1"/>
  <c r="C289" i="1"/>
  <c r="H289" i="1" s="1"/>
  <c r="D288" i="1"/>
  <c r="C288" i="1"/>
  <c r="D284" i="1"/>
  <c r="C284" i="1"/>
  <c r="D283" i="1"/>
  <c r="C283" i="1"/>
  <c r="H283" i="1" s="1"/>
  <c r="H282" i="1"/>
  <c r="D282" i="1"/>
  <c r="C282" i="1"/>
  <c r="G282" i="1" s="1"/>
  <c r="H281" i="1"/>
  <c r="G281" i="1"/>
  <c r="D281" i="1"/>
  <c r="C281" i="1"/>
  <c r="H280" i="1"/>
  <c r="D280" i="1"/>
  <c r="C280" i="1"/>
  <c r="G280" i="1" s="1"/>
  <c r="G279" i="1"/>
  <c r="D279" i="1"/>
  <c r="C279" i="1"/>
  <c r="H279" i="1" s="1"/>
  <c r="D278" i="1"/>
  <c r="C278" i="1"/>
  <c r="D277" i="1"/>
  <c r="C277" i="1"/>
  <c r="D276" i="1"/>
  <c r="C276" i="1"/>
  <c r="H275" i="1"/>
  <c r="D275" i="1"/>
  <c r="C275" i="1"/>
  <c r="H274" i="1"/>
  <c r="D274" i="1"/>
  <c r="C274" i="1"/>
  <c r="G274" i="1" s="1"/>
  <c r="H273" i="1"/>
  <c r="G273" i="1"/>
  <c r="D273" i="1"/>
  <c r="C273" i="1"/>
  <c r="D272" i="1"/>
  <c r="C272" i="1"/>
  <c r="G272" i="1" s="1"/>
  <c r="G271" i="1"/>
  <c r="D271" i="1"/>
  <c r="C271" i="1"/>
  <c r="H271" i="1" s="1"/>
  <c r="D270" i="1"/>
  <c r="C270" i="1"/>
  <c r="D269" i="1"/>
  <c r="C269" i="1"/>
  <c r="G269" i="1" s="1"/>
  <c r="D268" i="1"/>
  <c r="C268" i="1"/>
  <c r="H267" i="1"/>
  <c r="G267" i="1"/>
  <c r="D267" i="1"/>
  <c r="C267" i="1"/>
  <c r="H266" i="1"/>
  <c r="D266" i="1"/>
  <c r="C266" i="1"/>
  <c r="G266" i="1" s="1"/>
  <c r="H265" i="1"/>
  <c r="G265" i="1"/>
  <c r="D265" i="1"/>
  <c r="C265" i="1"/>
  <c r="H264" i="1"/>
  <c r="D264" i="1"/>
  <c r="C264" i="1"/>
  <c r="G264" i="1" s="1"/>
  <c r="D263" i="1"/>
  <c r="C263" i="1"/>
  <c r="D262" i="1"/>
  <c r="C262" i="1"/>
  <c r="D261" i="1"/>
  <c r="C261" i="1"/>
  <c r="D260" i="1"/>
  <c r="C260" i="1"/>
  <c r="D259" i="1"/>
  <c r="H259" i="1" s="1"/>
  <c r="C259" i="1"/>
  <c r="H258" i="1"/>
  <c r="D258" i="1"/>
  <c r="C258" i="1"/>
  <c r="G258" i="1" s="1"/>
  <c r="H257" i="1"/>
  <c r="D257" i="1"/>
  <c r="G257" i="1" s="1"/>
  <c r="C257" i="1"/>
  <c r="D256" i="1"/>
  <c r="C256" i="1"/>
  <c r="G256" i="1" s="1"/>
  <c r="D255" i="1"/>
  <c r="G255" i="1" s="1"/>
  <c r="C255" i="1"/>
  <c r="D254" i="1"/>
  <c r="C254" i="1"/>
  <c r="D253" i="1"/>
  <c r="C253" i="1"/>
  <c r="G253" i="1" s="1"/>
  <c r="D252" i="1"/>
  <c r="C252" i="1"/>
  <c r="H251" i="1"/>
  <c r="G251" i="1"/>
  <c r="D251" i="1"/>
  <c r="C251" i="1"/>
  <c r="H250" i="1"/>
  <c r="D250" i="1"/>
  <c r="C250" i="1"/>
  <c r="G250" i="1" s="1"/>
  <c r="H249" i="1"/>
  <c r="G249" i="1"/>
  <c r="D249" i="1"/>
  <c r="C249" i="1"/>
  <c r="D248" i="1"/>
  <c r="H248" i="1" s="1"/>
  <c r="C248" i="1"/>
  <c r="D247" i="1"/>
  <c r="C247" i="1"/>
  <c r="H247" i="1" s="1"/>
  <c r="D246" i="1"/>
  <c r="C246" i="1"/>
  <c r="D245" i="1"/>
  <c r="C245" i="1"/>
  <c r="H244" i="1"/>
  <c r="D244" i="1"/>
  <c r="C244" i="1"/>
  <c r="G244" i="1" s="1"/>
  <c r="H243" i="1"/>
  <c r="D243" i="1"/>
  <c r="C243" i="1"/>
  <c r="G243" i="1" s="1"/>
  <c r="H242" i="1"/>
  <c r="D242" i="1"/>
  <c r="C242" i="1"/>
  <c r="G242" i="1" s="1"/>
  <c r="H241" i="1"/>
  <c r="G241" i="1"/>
  <c r="D241" i="1"/>
  <c r="C241" i="1"/>
  <c r="H240" i="1"/>
  <c r="D240" i="1"/>
  <c r="C240" i="1"/>
  <c r="G240" i="1" s="1"/>
  <c r="G239" i="1"/>
  <c r="D239" i="1"/>
  <c r="C239" i="1"/>
  <c r="H239" i="1" s="1"/>
  <c r="D238" i="1"/>
  <c r="C238" i="1"/>
  <c r="H237" i="1"/>
  <c r="D237" i="1"/>
  <c r="C237" i="1"/>
  <c r="G237" i="1" s="1"/>
  <c r="D236" i="1"/>
  <c r="C236" i="1"/>
  <c r="H235" i="1"/>
  <c r="G235" i="1"/>
  <c r="D235" i="1"/>
  <c r="C235" i="1"/>
  <c r="H234" i="1"/>
  <c r="D234" i="1"/>
  <c r="C234" i="1"/>
  <c r="G234" i="1" s="1"/>
  <c r="H233" i="1"/>
  <c r="D233" i="1"/>
  <c r="G233" i="1" s="1"/>
  <c r="C233" i="1"/>
  <c r="H232" i="1"/>
  <c r="D232" i="1"/>
  <c r="C232" i="1"/>
  <c r="G231" i="1"/>
  <c r="D231" i="1"/>
  <c r="C231" i="1"/>
  <c r="H231" i="1" s="1"/>
  <c r="D230" i="1"/>
  <c r="C230" i="1"/>
  <c r="D229" i="1"/>
  <c r="C229" i="1"/>
  <c r="D228" i="1"/>
  <c r="C228" i="1"/>
  <c r="G228" i="1" s="1"/>
  <c r="D227" i="1"/>
  <c r="C227" i="1"/>
  <c r="D226" i="1"/>
  <c r="C226" i="1"/>
  <c r="H226" i="1" s="1"/>
  <c r="D225" i="1"/>
  <c r="C225" i="1"/>
  <c r="G225" i="1" s="1"/>
  <c r="H224" i="1"/>
  <c r="G224" i="1"/>
  <c r="D224" i="1"/>
  <c r="C224" i="1"/>
  <c r="H223" i="1"/>
  <c r="D223" i="1"/>
  <c r="C223" i="1"/>
  <c r="G223" i="1" s="1"/>
  <c r="H222" i="1"/>
  <c r="G222" i="1"/>
  <c r="D222" i="1"/>
  <c r="C222" i="1"/>
  <c r="D221" i="1"/>
  <c r="C221" i="1"/>
  <c r="G221" i="1" s="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D207" i="1"/>
  <c r="G207" i="1" s="1"/>
  <c r="C207" i="1"/>
  <c r="D206" i="1"/>
  <c r="G206" i="1" s="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C198" i="1"/>
  <c r="H197" i="1"/>
  <c r="G197" i="1"/>
  <c r="D197" i="1"/>
  <c r="C197" i="1"/>
  <c r="D196" i="1"/>
  <c r="C196" i="1"/>
  <c r="H196" i="1" s="1"/>
  <c r="H195" i="1"/>
  <c r="G195" i="1"/>
  <c r="D195" i="1"/>
  <c r="C195" i="1"/>
  <c r="D194" i="1"/>
  <c r="C194" i="1"/>
  <c r="H194" i="1" s="1"/>
  <c r="H193" i="1"/>
  <c r="G193" i="1"/>
  <c r="D193" i="1"/>
  <c r="C193" i="1"/>
  <c r="D191" i="1"/>
  <c r="C191" i="1"/>
  <c r="D190" i="1"/>
  <c r="C190" i="1"/>
  <c r="H189" i="1"/>
  <c r="D189" i="1"/>
  <c r="C189" i="1"/>
  <c r="G189" i="1" s="1"/>
  <c r="D188" i="1"/>
  <c r="C188" i="1"/>
  <c r="D187" i="1"/>
  <c r="C187" i="1"/>
  <c r="G187" i="1" s="1"/>
  <c r="D186" i="1"/>
  <c r="C186" i="1"/>
  <c r="D185" i="1"/>
  <c r="C185" i="1"/>
  <c r="G185" i="1" s="1"/>
  <c r="D184" i="1"/>
  <c r="C184" i="1"/>
  <c r="H183" i="1"/>
  <c r="D183" i="1"/>
  <c r="C183" i="1"/>
  <c r="G183" i="1" s="1"/>
  <c r="D182" i="1"/>
  <c r="C182" i="1"/>
  <c r="H181" i="1"/>
  <c r="D181" i="1"/>
  <c r="C181" i="1"/>
  <c r="G181" i="1" s="1"/>
  <c r="D180" i="1"/>
  <c r="C180" i="1"/>
  <c r="D179" i="1"/>
  <c r="C179" i="1"/>
  <c r="H179" i="1" s="1"/>
  <c r="D178" i="1"/>
  <c r="C178" i="1"/>
  <c r="H177" i="1"/>
  <c r="G177" i="1"/>
  <c r="D177" i="1"/>
  <c r="C177" i="1"/>
  <c r="D176" i="1"/>
  <c r="C176" i="1"/>
  <c r="D175" i="1"/>
  <c r="C175" i="1"/>
  <c r="D174" i="1"/>
  <c r="C174" i="1"/>
  <c r="D173" i="1"/>
  <c r="G173" i="1" s="1"/>
  <c r="C173" i="1"/>
  <c r="D172" i="1"/>
  <c r="C172" i="1"/>
  <c r="D171" i="1"/>
  <c r="C171" i="1"/>
  <c r="H171" i="1" s="1"/>
  <c r="D170" i="1"/>
  <c r="C170" i="1"/>
  <c r="H169" i="1"/>
  <c r="G169" i="1"/>
  <c r="D169" i="1"/>
  <c r="C169" i="1"/>
  <c r="D168" i="1"/>
  <c r="C168" i="1"/>
  <c r="D167" i="1"/>
  <c r="C167" i="1"/>
  <c r="D166" i="1"/>
  <c r="C166" i="1"/>
  <c r="D165" i="1"/>
  <c r="G165" i="1" s="1"/>
  <c r="C165" i="1"/>
  <c r="D164" i="1"/>
  <c r="C164" i="1"/>
  <c r="D163" i="1"/>
  <c r="C163" i="1"/>
  <c r="H163" i="1" s="1"/>
  <c r="D162" i="1"/>
  <c r="C162" i="1"/>
  <c r="D161" i="1"/>
  <c r="G161" i="1" s="1"/>
  <c r="C161" i="1"/>
  <c r="D160" i="1"/>
  <c r="C160" i="1"/>
  <c r="D158" i="1"/>
  <c r="C158" i="1"/>
  <c r="H158" i="1" s="1"/>
  <c r="D157" i="1"/>
  <c r="C157" i="1"/>
  <c r="D156" i="1"/>
  <c r="C156" i="1"/>
  <c r="H156" i="1" s="1"/>
  <c r="D155" i="1"/>
  <c r="C155" i="1"/>
  <c r="D154" i="1"/>
  <c r="C154" i="1"/>
  <c r="H154" i="1" s="1"/>
  <c r="D153" i="1"/>
  <c r="C153" i="1"/>
  <c r="D152" i="1"/>
  <c r="C152" i="1"/>
  <c r="H152" i="1" s="1"/>
  <c r="D151" i="1"/>
  <c r="C151" i="1"/>
  <c r="D150" i="1"/>
  <c r="C150" i="1"/>
  <c r="D149" i="1"/>
  <c r="C149" i="1"/>
  <c r="H146" i="1"/>
  <c r="G146" i="1"/>
  <c r="D146" i="1"/>
  <c r="C146" i="1"/>
  <c r="D145" i="1"/>
  <c r="C145" i="1"/>
  <c r="H145" i="1" s="1"/>
  <c r="H144" i="1"/>
  <c r="G144" i="1"/>
  <c r="D144" i="1"/>
  <c r="C144" i="1"/>
  <c r="D143" i="1"/>
  <c r="C143" i="1"/>
  <c r="H143" i="1" s="1"/>
  <c r="H142" i="1"/>
  <c r="G142" i="1"/>
  <c r="D142" i="1"/>
  <c r="C142" i="1"/>
  <c r="D141" i="1"/>
  <c r="C141" i="1"/>
  <c r="H140" i="1"/>
  <c r="G140" i="1"/>
  <c r="D140" i="1"/>
  <c r="C140" i="1"/>
  <c r="D139" i="1"/>
  <c r="C139" i="1"/>
  <c r="H138" i="1"/>
  <c r="G138" i="1"/>
  <c r="D138" i="1"/>
  <c r="C138" i="1"/>
  <c r="D137" i="1"/>
  <c r="C137" i="1"/>
  <c r="H136" i="1"/>
  <c r="G136" i="1"/>
  <c r="D136" i="1"/>
  <c r="C136" i="1"/>
  <c r="D135" i="1"/>
  <c r="C135" i="1"/>
  <c r="H134" i="1"/>
  <c r="G134" i="1"/>
  <c r="D134" i="1"/>
  <c r="C134" i="1"/>
  <c r="D133" i="1"/>
  <c r="C133" i="1"/>
  <c r="H132" i="1"/>
  <c r="G132" i="1"/>
  <c r="D132" i="1"/>
  <c r="C132" i="1"/>
  <c r="D131" i="1"/>
  <c r="C131" i="1"/>
  <c r="H130" i="1"/>
  <c r="G130" i="1"/>
  <c r="D130" i="1"/>
  <c r="C130" i="1"/>
  <c r="D129" i="1"/>
  <c r="C129" i="1"/>
  <c r="H128" i="1"/>
  <c r="G128" i="1"/>
  <c r="D128" i="1"/>
  <c r="C128" i="1"/>
  <c r="D127" i="1"/>
  <c r="C127" i="1"/>
  <c r="H126" i="1"/>
  <c r="G126" i="1"/>
  <c r="D126" i="1"/>
  <c r="C126" i="1"/>
  <c r="D125" i="1"/>
  <c r="C125" i="1"/>
  <c r="H124" i="1"/>
  <c r="G124" i="1"/>
  <c r="D124" i="1"/>
  <c r="C124" i="1"/>
  <c r="D123" i="1"/>
  <c r="C123" i="1"/>
  <c r="H122" i="1"/>
  <c r="G122" i="1"/>
  <c r="D122" i="1"/>
  <c r="C122" i="1"/>
  <c r="D121" i="1"/>
  <c r="C121" i="1"/>
  <c r="D120" i="1"/>
  <c r="D119" i="1"/>
  <c r="C119" i="1"/>
  <c r="H118" i="1"/>
  <c r="D118" i="1"/>
  <c r="G118" i="1" s="1"/>
  <c r="C118" i="1"/>
  <c r="D117" i="1"/>
  <c r="C117" i="1"/>
  <c r="D116" i="1"/>
  <c r="H116" i="1" s="1"/>
  <c r="C116" i="1"/>
  <c r="D115" i="1"/>
  <c r="C115" i="1"/>
  <c r="H114" i="1"/>
  <c r="G114" i="1"/>
  <c r="D114" i="1"/>
  <c r="C114" i="1"/>
  <c r="D113" i="1"/>
  <c r="C113" i="1"/>
  <c r="H112" i="1"/>
  <c r="G112" i="1"/>
  <c r="D112" i="1"/>
  <c r="C112" i="1"/>
  <c r="D111" i="1"/>
  <c r="C111" i="1"/>
  <c r="H110" i="1"/>
  <c r="D110" i="1"/>
  <c r="G110" i="1" s="1"/>
  <c r="C110" i="1"/>
  <c r="D109" i="1"/>
  <c r="C109" i="1"/>
  <c r="D108" i="1"/>
  <c r="H108" i="1" s="1"/>
  <c r="C108" i="1"/>
  <c r="D107" i="1"/>
  <c r="C107" i="1"/>
  <c r="H106" i="1"/>
  <c r="G106" i="1"/>
  <c r="D106" i="1"/>
  <c r="C106" i="1"/>
  <c r="D105" i="1"/>
  <c r="C105" i="1"/>
  <c r="H104" i="1"/>
  <c r="G104" i="1"/>
  <c r="D104" i="1"/>
  <c r="C104" i="1"/>
  <c r="D103" i="1"/>
  <c r="C103" i="1"/>
  <c r="C102" i="1"/>
  <c r="D101" i="1"/>
  <c r="C101" i="1"/>
  <c r="H100" i="1"/>
  <c r="G100" i="1"/>
  <c r="D100" i="1"/>
  <c r="C100" i="1"/>
  <c r="D99" i="1"/>
  <c r="C99" i="1"/>
  <c r="H98" i="1"/>
  <c r="G98" i="1"/>
  <c r="D98" i="1"/>
  <c r="C98" i="1"/>
  <c r="D97" i="1"/>
  <c r="C97" i="1"/>
  <c r="H96" i="1"/>
  <c r="G96" i="1"/>
  <c r="D96" i="1"/>
  <c r="C96" i="1"/>
  <c r="D95" i="1"/>
  <c r="C95" i="1"/>
  <c r="H94" i="1"/>
  <c r="G94" i="1"/>
  <c r="D94" i="1"/>
  <c r="C94" i="1"/>
  <c r="D93" i="1"/>
  <c r="C93" i="1"/>
  <c r="H92" i="1"/>
  <c r="G92" i="1"/>
  <c r="D92" i="1"/>
  <c r="C92" i="1"/>
  <c r="D91" i="1"/>
  <c r="C91" i="1"/>
  <c r="H90" i="1"/>
  <c r="G90" i="1"/>
  <c r="D90" i="1"/>
  <c r="C90" i="1"/>
  <c r="D89" i="1"/>
  <c r="C89" i="1"/>
  <c r="H88" i="1"/>
  <c r="G88" i="1"/>
  <c r="D88" i="1"/>
  <c r="C88" i="1"/>
  <c r="D87" i="1"/>
  <c r="C87" i="1"/>
  <c r="H86" i="1"/>
  <c r="G86" i="1"/>
  <c r="D86" i="1"/>
  <c r="C86" i="1"/>
  <c r="D85" i="1"/>
  <c r="C85" i="1"/>
  <c r="H84" i="1"/>
  <c r="G84" i="1"/>
  <c r="D84" i="1"/>
  <c r="C84" i="1"/>
  <c r="D83" i="1"/>
  <c r="C83" i="1"/>
  <c r="H82" i="1"/>
  <c r="G82" i="1"/>
  <c r="D82" i="1"/>
  <c r="C82" i="1"/>
  <c r="D81" i="1"/>
  <c r="C81" i="1"/>
  <c r="H80" i="1"/>
  <c r="G80" i="1"/>
  <c r="D80" i="1"/>
  <c r="C80" i="1"/>
  <c r="D79" i="1"/>
  <c r="C79" i="1"/>
  <c r="C78" i="1"/>
  <c r="D77" i="1"/>
  <c r="C77" i="1"/>
  <c r="H76" i="1"/>
  <c r="G76" i="1"/>
  <c r="D76" i="1"/>
  <c r="C76" i="1"/>
  <c r="D75" i="1"/>
  <c r="C75" i="1"/>
  <c r="H74" i="1"/>
  <c r="G74" i="1"/>
  <c r="D74" i="1"/>
  <c r="C74" i="1"/>
  <c r="D73" i="1"/>
  <c r="C73" i="1"/>
  <c r="H72" i="1"/>
  <c r="G72" i="1"/>
  <c r="D72" i="1"/>
  <c r="C72" i="1"/>
  <c r="D71" i="1"/>
  <c r="C71" i="1"/>
  <c r="H70" i="1"/>
  <c r="G70" i="1"/>
  <c r="D70" i="1"/>
  <c r="C70" i="1"/>
  <c r="D69" i="1"/>
  <c r="C69" i="1"/>
  <c r="H68" i="1"/>
  <c r="G68" i="1"/>
  <c r="D68" i="1"/>
  <c r="C68" i="1"/>
  <c r="D67" i="1"/>
  <c r="C67" i="1"/>
  <c r="H66" i="1"/>
  <c r="G66" i="1"/>
  <c r="D66" i="1"/>
  <c r="C66" i="1"/>
  <c r="D65" i="1"/>
  <c r="C65" i="1"/>
  <c r="H64" i="1"/>
  <c r="G64" i="1"/>
  <c r="D64" i="1"/>
  <c r="C64" i="1"/>
  <c r="D63" i="1"/>
  <c r="C63" i="1"/>
  <c r="H62" i="1"/>
  <c r="G62" i="1"/>
  <c r="D62" i="1"/>
  <c r="C62" i="1"/>
  <c r="D61" i="1"/>
  <c r="C61" i="1"/>
  <c r="H60" i="1"/>
  <c r="G60" i="1"/>
  <c r="D60" i="1"/>
  <c r="C60" i="1"/>
  <c r="D59" i="1"/>
  <c r="C59" i="1"/>
  <c r="H58" i="1"/>
  <c r="G58" i="1"/>
  <c r="D58" i="1"/>
  <c r="C58" i="1"/>
  <c r="D57" i="1"/>
  <c r="C57" i="1"/>
  <c r="H56" i="1"/>
  <c r="D56" i="1"/>
  <c r="G56" i="1" s="1"/>
  <c r="C56" i="1"/>
  <c r="C55" i="1"/>
  <c r="H54" i="1"/>
  <c r="G54" i="1"/>
  <c r="D54" i="1"/>
  <c r="C54" i="1"/>
  <c r="D53" i="1"/>
  <c r="C53" i="1"/>
  <c r="H52" i="1"/>
  <c r="G52" i="1"/>
  <c r="D52" i="1"/>
  <c r="C52" i="1"/>
  <c r="D51" i="1"/>
  <c r="C51" i="1"/>
  <c r="H50" i="1"/>
  <c r="G50" i="1"/>
  <c r="D50" i="1"/>
  <c r="C50" i="1"/>
  <c r="H49" i="1"/>
  <c r="D49" i="1"/>
  <c r="C49" i="1"/>
  <c r="G49" i="1" s="1"/>
  <c r="D48" i="1"/>
  <c r="H48" i="1" s="1"/>
  <c r="C48" i="1"/>
  <c r="D47" i="1"/>
  <c r="C47" i="1"/>
  <c r="H45" i="1"/>
  <c r="D45" i="1"/>
  <c r="C45" i="1"/>
  <c r="G45" i="1" s="1"/>
  <c r="H44" i="1"/>
  <c r="G44" i="1"/>
  <c r="D44" i="1"/>
  <c r="C44" i="1"/>
  <c r="H43" i="1"/>
  <c r="D43" i="1"/>
  <c r="C43" i="1"/>
  <c r="G43" i="1" s="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D7" i="1"/>
  <c r="G7" i="1" s="1"/>
  <c r="C7" i="1"/>
  <c r="H6" i="1"/>
  <c r="D6" i="1"/>
  <c r="G6" i="1" s="1"/>
  <c r="C6" i="1"/>
  <c r="H5" i="1"/>
  <c r="G5" i="1"/>
  <c r="D5" i="1"/>
  <c r="C5" i="1"/>
  <c r="H4" i="1"/>
  <c r="D4" i="1"/>
  <c r="G4" i="1" s="1"/>
  <c r="C4" i="1"/>
  <c r="C3" i="1"/>
  <c r="H657" i="1" l="1"/>
  <c r="E25" i="9"/>
  <c r="B25" i="9" s="1"/>
  <c r="G653" i="1"/>
  <c r="G48" i="1"/>
  <c r="D55" i="1"/>
  <c r="G656" i="1"/>
  <c r="E24" i="9"/>
  <c r="B24" i="9" s="1"/>
  <c r="G651" i="1"/>
  <c r="E23" i="9"/>
  <c r="B23" i="9" s="1"/>
  <c r="F213" i="9"/>
  <c r="B213" i="9" s="1"/>
  <c r="E273" i="9"/>
  <c r="B273" i="9" s="1"/>
  <c r="G1574" i="1"/>
  <c r="H1577" i="1"/>
  <c r="H1576" i="1"/>
  <c r="G1576" i="1"/>
  <c r="G823" i="1"/>
  <c r="G817" i="1"/>
  <c r="G650" i="1"/>
  <c r="G657" i="1"/>
  <c r="G662" i="1"/>
  <c r="G655" i="1"/>
  <c r="G654" i="1"/>
  <c r="G1511" i="1"/>
  <c r="H1510" i="1"/>
  <c r="C1501" i="1"/>
  <c r="H1501" i="1" s="1"/>
  <c r="H1502" i="1"/>
  <c r="G1499" i="1"/>
  <c r="G1492" i="1"/>
  <c r="G1491" i="1"/>
  <c r="G1485" i="1"/>
  <c r="G1481" i="1"/>
  <c r="G814" i="1"/>
  <c r="H809" i="1"/>
  <c r="G812" i="1"/>
  <c r="E67" i="9"/>
  <c r="B67" i="9" s="1"/>
  <c r="G687" i="1"/>
  <c r="H643" i="1"/>
  <c r="E284" i="9"/>
  <c r="B284" i="9" s="1"/>
  <c r="G644" i="1"/>
  <c r="H645" i="1"/>
  <c r="E26" i="9"/>
  <c r="B26" i="9" s="1"/>
  <c r="F214" i="9"/>
  <c r="B214" i="9" s="1"/>
  <c r="G386" i="1"/>
  <c r="G389" i="1"/>
  <c r="G365" i="1"/>
  <c r="E298" i="4"/>
  <c r="D293" i="1" s="1"/>
  <c r="D294" i="1"/>
  <c r="G294" i="1" s="1"/>
  <c r="G295" i="1"/>
  <c r="F299" i="4"/>
  <c r="G191" i="1"/>
  <c r="E40" i="9"/>
  <c r="B40" i="9" s="1"/>
  <c r="G275" i="1"/>
  <c r="E70" i="9"/>
  <c r="B70" i="9" s="1"/>
  <c r="F264" i="4"/>
  <c r="G259" i="1"/>
  <c r="G260" i="1"/>
  <c r="G248" i="1"/>
  <c r="H255" i="1"/>
  <c r="G232" i="1"/>
  <c r="H206" i="1"/>
  <c r="F222" i="9"/>
  <c r="B222" i="9" s="1"/>
  <c r="E46" i="9"/>
  <c r="B46" i="9" s="1"/>
  <c r="E45" i="9"/>
  <c r="B45" i="9" s="1"/>
  <c r="F221" i="9"/>
  <c r="B221" i="9" s="1"/>
  <c r="B220" i="9"/>
  <c r="F220" i="9"/>
  <c r="E42" i="9"/>
  <c r="B42" i="9" s="1"/>
  <c r="F218" i="9"/>
  <c r="B218" i="9" s="1"/>
  <c r="H173" i="1"/>
  <c r="E163" i="4"/>
  <c r="D159" i="1" s="1"/>
  <c r="F169" i="4"/>
  <c r="H165" i="1"/>
  <c r="H161" i="1"/>
  <c r="H160" i="1"/>
  <c r="E152" i="4"/>
  <c r="D148" i="1" s="1"/>
  <c r="F217" i="9"/>
  <c r="B217" i="9" s="1"/>
  <c r="H150" i="1"/>
  <c r="E31" i="9"/>
  <c r="B31" i="9" s="1"/>
  <c r="E283" i="9"/>
  <c r="B283" i="9" s="1"/>
  <c r="F216" i="9"/>
  <c r="B216" i="9" s="1"/>
  <c r="G116" i="1"/>
  <c r="G108" i="1"/>
  <c r="E106" i="4"/>
  <c r="D102" i="1" s="1"/>
  <c r="E82" i="4"/>
  <c r="D78" i="1" s="1"/>
  <c r="G78" i="1" s="1"/>
  <c r="F91" i="4"/>
  <c r="E33" i="9"/>
  <c r="B33" i="9" s="1"/>
  <c r="E27" i="9"/>
  <c r="B27" i="9" s="1"/>
  <c r="F62" i="4"/>
  <c r="E50" i="4"/>
  <c r="D46" i="1" s="1"/>
  <c r="E7" i="4"/>
  <c r="F7" i="4" s="1"/>
  <c r="H149" i="1"/>
  <c r="G149" i="1"/>
  <c r="H153" i="1"/>
  <c r="G153" i="1"/>
  <c r="H157" i="1"/>
  <c r="G157" i="1"/>
  <c r="H263" i="1"/>
  <c r="G263" i="1"/>
  <c r="H51" i="1"/>
  <c r="G51" i="1"/>
  <c r="H59" i="1"/>
  <c r="G59" i="1"/>
  <c r="H67" i="1"/>
  <c r="G67" i="1"/>
  <c r="H75" i="1"/>
  <c r="G75" i="1"/>
  <c r="H83" i="1"/>
  <c r="G83" i="1"/>
  <c r="H91" i="1"/>
  <c r="G91" i="1"/>
  <c r="H99" i="1"/>
  <c r="G99" i="1"/>
  <c r="H107" i="1"/>
  <c r="G107" i="1"/>
  <c r="H115" i="1"/>
  <c r="G115" i="1"/>
  <c r="H121" i="1"/>
  <c r="G121" i="1"/>
  <c r="H129" i="1"/>
  <c r="G129" i="1"/>
  <c r="H137" i="1"/>
  <c r="G137" i="1"/>
  <c r="H175" i="1"/>
  <c r="G175" i="1"/>
  <c r="H172" i="1"/>
  <c r="G172" i="1"/>
  <c r="H57" i="1"/>
  <c r="G57" i="1"/>
  <c r="H65" i="1"/>
  <c r="G65" i="1"/>
  <c r="H73" i="1"/>
  <c r="G73" i="1"/>
  <c r="H81" i="1"/>
  <c r="G81" i="1"/>
  <c r="H89" i="1"/>
  <c r="G89" i="1"/>
  <c r="H97" i="1"/>
  <c r="G97" i="1"/>
  <c r="H105" i="1"/>
  <c r="G105" i="1"/>
  <c r="H113" i="1"/>
  <c r="G113" i="1"/>
  <c r="H127" i="1"/>
  <c r="G127" i="1"/>
  <c r="H135" i="1"/>
  <c r="G135" i="1"/>
  <c r="H151" i="1"/>
  <c r="G151" i="1"/>
  <c r="H155" i="1"/>
  <c r="G155" i="1"/>
  <c r="G230" i="1"/>
  <c r="H230" i="1"/>
  <c r="G238" i="1"/>
  <c r="H238" i="1"/>
  <c r="H47" i="1"/>
  <c r="G47" i="1"/>
  <c r="H55" i="1"/>
  <c r="G55" i="1"/>
  <c r="H63" i="1"/>
  <c r="G63" i="1"/>
  <c r="H71" i="1"/>
  <c r="G71" i="1"/>
  <c r="H79" i="1"/>
  <c r="G79" i="1"/>
  <c r="H87" i="1"/>
  <c r="G87" i="1"/>
  <c r="H95" i="1"/>
  <c r="G95" i="1"/>
  <c r="H103" i="1"/>
  <c r="G103" i="1"/>
  <c r="H111" i="1"/>
  <c r="G111" i="1"/>
  <c r="H119" i="1"/>
  <c r="G119" i="1"/>
  <c r="H125" i="1"/>
  <c r="G125" i="1"/>
  <c r="H133" i="1"/>
  <c r="G133" i="1"/>
  <c r="H141" i="1"/>
  <c r="G141" i="1"/>
  <c r="H180" i="1"/>
  <c r="G180" i="1"/>
  <c r="G276" i="1"/>
  <c r="H276" i="1"/>
  <c r="H167" i="1"/>
  <c r="G167" i="1"/>
  <c r="G227" i="1"/>
  <c r="H227" i="1"/>
  <c r="H53" i="1"/>
  <c r="G53" i="1"/>
  <c r="H61" i="1"/>
  <c r="G61" i="1"/>
  <c r="H69" i="1"/>
  <c r="G69" i="1"/>
  <c r="H77" i="1"/>
  <c r="G77" i="1"/>
  <c r="H85" i="1"/>
  <c r="G85" i="1"/>
  <c r="H93" i="1"/>
  <c r="G93" i="1"/>
  <c r="H101" i="1"/>
  <c r="G101" i="1"/>
  <c r="H109" i="1"/>
  <c r="G109" i="1"/>
  <c r="H117" i="1"/>
  <c r="G117" i="1"/>
  <c r="H123" i="1"/>
  <c r="G123" i="1"/>
  <c r="H131" i="1"/>
  <c r="G131" i="1"/>
  <c r="H139" i="1"/>
  <c r="G139" i="1"/>
  <c r="H164" i="1"/>
  <c r="G164" i="1"/>
  <c r="G284" i="1"/>
  <c r="H284" i="1"/>
  <c r="G310" i="1"/>
  <c r="H310" i="1"/>
  <c r="G368" i="1"/>
  <c r="H368" i="1"/>
  <c r="G376" i="1"/>
  <c r="H376" i="1"/>
  <c r="G404" i="1"/>
  <c r="H404" i="1"/>
  <c r="H451" i="1"/>
  <c r="G451" i="1"/>
  <c r="G476" i="1"/>
  <c r="H476" i="1"/>
  <c r="G534" i="1"/>
  <c r="H534" i="1"/>
  <c r="H190" i="1"/>
  <c r="G190" i="1"/>
  <c r="G268" i="1"/>
  <c r="H268" i="1"/>
  <c r="H335" i="1"/>
  <c r="G335" i="1"/>
  <c r="G352" i="1"/>
  <c r="H352" i="1"/>
  <c r="G360" i="1"/>
  <c r="H360" i="1"/>
  <c r="G412" i="1"/>
  <c r="H412" i="1"/>
  <c r="G426" i="1"/>
  <c r="H426" i="1"/>
  <c r="H465" i="1"/>
  <c r="G465" i="1"/>
  <c r="G490" i="1"/>
  <c r="H490" i="1"/>
  <c r="G548" i="1"/>
  <c r="H548" i="1"/>
  <c r="H162" i="1"/>
  <c r="G162" i="1"/>
  <c r="H170" i="1"/>
  <c r="G170" i="1"/>
  <c r="H178" i="1"/>
  <c r="G178" i="1"/>
  <c r="H184" i="1"/>
  <c r="G184" i="1"/>
  <c r="G252" i="1"/>
  <c r="H252" i="1"/>
  <c r="H294" i="1"/>
  <c r="G305" i="1"/>
  <c r="H319" i="1"/>
  <c r="G319" i="1"/>
  <c r="H343" i="1"/>
  <c r="G357" i="1"/>
  <c r="H365" i="1"/>
  <c r="G390" i="1"/>
  <c r="H390" i="1"/>
  <c r="G401" i="1"/>
  <c r="G421" i="1"/>
  <c r="H435" i="1"/>
  <c r="G435" i="1"/>
  <c r="G460" i="1"/>
  <c r="H460" i="1"/>
  <c r="G485" i="1"/>
  <c r="H499" i="1"/>
  <c r="G499" i="1"/>
  <c r="H511" i="1"/>
  <c r="G511" i="1"/>
  <c r="G519" i="1"/>
  <c r="G543" i="1"/>
  <c r="G143" i="1"/>
  <c r="G145" i="1"/>
  <c r="H187" i="1"/>
  <c r="H225" i="1"/>
  <c r="G236" i="1"/>
  <c r="H236" i="1"/>
  <c r="G247" i="1"/>
  <c r="H260" i="1"/>
  <c r="H277" i="1"/>
  <c r="G277" i="1"/>
  <c r="G289" i="1"/>
  <c r="H302" i="1"/>
  <c r="H327" i="1"/>
  <c r="H330" i="1"/>
  <c r="G336" i="1"/>
  <c r="H336" i="1"/>
  <c r="G344" i="1"/>
  <c r="H344" i="1"/>
  <c r="H349" i="1"/>
  <c r="G374" i="1"/>
  <c r="H374" i="1"/>
  <c r="G385" i="1"/>
  <c r="H398" i="1"/>
  <c r="H418" i="1"/>
  <c r="H446" i="1"/>
  <c r="H449" i="1"/>
  <c r="G449" i="1"/>
  <c r="G457" i="1"/>
  <c r="G474" i="1"/>
  <c r="H474" i="1"/>
  <c r="H482" i="1"/>
  <c r="G532" i="1"/>
  <c r="H532" i="1"/>
  <c r="H540" i="1"/>
  <c r="H168" i="1"/>
  <c r="G168" i="1"/>
  <c r="H176" i="1"/>
  <c r="G176" i="1"/>
  <c r="H188" i="1"/>
  <c r="G188" i="1"/>
  <c r="H261" i="1"/>
  <c r="G261" i="1"/>
  <c r="H303" i="1"/>
  <c r="G303" i="1"/>
  <c r="G320" i="1"/>
  <c r="H320" i="1"/>
  <c r="G328" i="1"/>
  <c r="H328" i="1"/>
  <c r="H399" i="1"/>
  <c r="G399" i="1"/>
  <c r="H419" i="1"/>
  <c r="G419" i="1"/>
  <c r="G444" i="1"/>
  <c r="H444" i="1"/>
  <c r="H483" i="1"/>
  <c r="G483" i="1"/>
  <c r="G508" i="1"/>
  <c r="H508" i="1"/>
  <c r="G520" i="1"/>
  <c r="H520" i="1"/>
  <c r="H541" i="1"/>
  <c r="G541" i="1"/>
  <c r="G160" i="1"/>
  <c r="H182" i="1"/>
  <c r="G182" i="1"/>
  <c r="H191" i="1"/>
  <c r="G196" i="1"/>
  <c r="H221" i="1"/>
  <c r="H228" i="1"/>
  <c r="H245" i="1"/>
  <c r="G245" i="1"/>
  <c r="H269" i="1"/>
  <c r="H272" i="1"/>
  <c r="G278" i="1"/>
  <c r="H278" i="1"/>
  <c r="G312" i="1"/>
  <c r="H312" i="1"/>
  <c r="G325" i="1"/>
  <c r="H333" i="1"/>
  <c r="G353" i="1"/>
  <c r="H366" i="1"/>
  <c r="H383" i="1"/>
  <c r="G383" i="1"/>
  <c r="G406" i="1"/>
  <c r="H406" i="1"/>
  <c r="H413" i="1"/>
  <c r="H430" i="1"/>
  <c r="H433" i="1"/>
  <c r="G433" i="1"/>
  <c r="G441" i="1"/>
  <c r="G458" i="1"/>
  <c r="H458" i="1"/>
  <c r="H466" i="1"/>
  <c r="H494" i="1"/>
  <c r="H497" i="1"/>
  <c r="G497" i="1"/>
  <c r="G505" i="1"/>
  <c r="G515" i="1"/>
  <c r="H524" i="1"/>
  <c r="G150" i="1"/>
  <c r="G152" i="1"/>
  <c r="G154" i="1"/>
  <c r="G156" i="1"/>
  <c r="G158" i="1"/>
  <c r="G163" i="1"/>
  <c r="H166" i="1"/>
  <c r="G166" i="1"/>
  <c r="G171" i="1"/>
  <c r="H174" i="1"/>
  <c r="G174" i="1"/>
  <c r="G179" i="1"/>
  <c r="H185" i="1"/>
  <c r="G194" i="1"/>
  <c r="G226" i="1"/>
  <c r="H229" i="1"/>
  <c r="G229" i="1"/>
  <c r="H253" i="1"/>
  <c r="H256" i="1"/>
  <c r="G262" i="1"/>
  <c r="H262" i="1"/>
  <c r="G270" i="1"/>
  <c r="H270" i="1"/>
  <c r="G283" i="1"/>
  <c r="H295" i="1"/>
  <c r="H298" i="1"/>
  <c r="G304" i="1"/>
  <c r="H304" i="1"/>
  <c r="G309" i="1"/>
  <c r="H317" i="1"/>
  <c r="G342" i="1"/>
  <c r="H342" i="1"/>
  <c r="H350" i="1"/>
  <c r="H367" i="1"/>
  <c r="G367" i="1"/>
  <c r="H391" i="1"/>
  <c r="H394" i="1"/>
  <c r="G400" i="1"/>
  <c r="H400" i="1"/>
  <c r="G428" i="1"/>
  <c r="H428" i="1"/>
  <c r="H467" i="1"/>
  <c r="G467" i="1"/>
  <c r="G492" i="1"/>
  <c r="H492" i="1"/>
  <c r="H512" i="1"/>
  <c r="H525" i="1"/>
  <c r="G525" i="1"/>
  <c r="H186" i="1"/>
  <c r="G186" i="1"/>
  <c r="G246" i="1"/>
  <c r="H246" i="1"/>
  <c r="G254" i="1"/>
  <c r="H254" i="1"/>
  <c r="G288" i="1"/>
  <c r="H288" i="1"/>
  <c r="G296" i="1"/>
  <c r="H296" i="1"/>
  <c r="G326" i="1"/>
  <c r="H326" i="1"/>
  <c r="H351" i="1"/>
  <c r="G351" i="1"/>
  <c r="H375" i="1"/>
  <c r="H378" i="1"/>
  <c r="G384" i="1"/>
  <c r="H384" i="1"/>
  <c r="G392" i="1"/>
  <c r="H392" i="1"/>
  <c r="G442" i="1"/>
  <c r="H442" i="1"/>
  <c r="H450" i="1"/>
  <c r="H481" i="1"/>
  <c r="G481" i="1"/>
  <c r="G506" i="1"/>
  <c r="H506" i="1"/>
  <c r="H513" i="1"/>
  <c r="G513" i="1"/>
  <c r="H536" i="1"/>
  <c r="H539" i="1"/>
  <c r="G539" i="1"/>
  <c r="I1459" i="1"/>
  <c r="F188" i="4"/>
  <c r="D163" i="4"/>
  <c r="E196" i="4"/>
  <c r="D192" i="1" s="1"/>
  <c r="D198" i="1"/>
  <c r="C1555" i="1"/>
  <c r="D49" i="8"/>
  <c r="C1524" i="1" s="1"/>
  <c r="H420" i="1"/>
  <c r="H436" i="1"/>
  <c r="H452" i="1"/>
  <c r="H468" i="1"/>
  <c r="H484" i="1"/>
  <c r="H500" i="1"/>
  <c r="H514" i="1"/>
  <c r="H526" i="1"/>
  <c r="H542" i="1"/>
  <c r="F242" i="5"/>
  <c r="C1219" i="1"/>
  <c r="D238" i="5"/>
  <c r="E5" i="7"/>
  <c r="D1437" i="1"/>
  <c r="C1519" i="1"/>
  <c r="H1498" i="1"/>
  <c r="G1498" i="1"/>
  <c r="H1514" i="1"/>
  <c r="G1514" i="1"/>
  <c r="J1444" i="1"/>
  <c r="H1444" i="1"/>
  <c r="G1444" i="1"/>
  <c r="H1495" i="1"/>
  <c r="G1495" i="1"/>
  <c r="I1466" i="1"/>
  <c r="H1437" i="1"/>
  <c r="J1457" i="1"/>
  <c r="H1457" i="1"/>
  <c r="G1457" i="1"/>
  <c r="J1464" i="1"/>
  <c r="H1464" i="1"/>
  <c r="G1464" i="1"/>
  <c r="I1464" i="1" s="1"/>
  <c r="D196" i="4"/>
  <c r="F197" i="4"/>
  <c r="F617" i="4"/>
  <c r="C611" i="1"/>
  <c r="H291" i="9"/>
  <c r="D1167" i="1"/>
  <c r="H1560" i="1"/>
  <c r="G1560" i="1"/>
  <c r="J1440" i="1"/>
  <c r="H1440" i="1"/>
  <c r="G1440" i="1"/>
  <c r="J1447" i="1"/>
  <c r="H1447" i="1"/>
  <c r="G1447" i="1"/>
  <c r="I1447" i="1" s="1"/>
  <c r="H1506" i="1"/>
  <c r="G1506" i="1"/>
  <c r="E224" i="4"/>
  <c r="D220" i="1" s="1"/>
  <c r="D593" i="4"/>
  <c r="F605" i="4"/>
  <c r="C599" i="1"/>
  <c r="D124" i="4"/>
  <c r="F125" i="4"/>
  <c r="F460" i="4"/>
  <c r="D459" i="4"/>
  <c r="F577" i="4"/>
  <c r="C571" i="1"/>
  <c r="J1448" i="1"/>
  <c r="J1474" i="1"/>
  <c r="H1474" i="1"/>
  <c r="G1474" i="1"/>
  <c r="I1474" i="1" s="1"/>
  <c r="H1530" i="1"/>
  <c r="G1530" i="1"/>
  <c r="H1562" i="1"/>
  <c r="G1562" i="1"/>
  <c r="H1423" i="1"/>
  <c r="G1423" i="1"/>
  <c r="H1482" i="1"/>
  <c r="G1482" i="1"/>
  <c r="H1490" i="1"/>
  <c r="G1490" i="1"/>
  <c r="H1522" i="1"/>
  <c r="G1522" i="1"/>
  <c r="H1538" i="1"/>
  <c r="G1538" i="1"/>
  <c r="H1546" i="1"/>
  <c r="G1546" i="1"/>
  <c r="H1570" i="1"/>
  <c r="G1570" i="1"/>
  <c r="F455" i="4"/>
  <c r="D421" i="4"/>
  <c r="F530" i="4"/>
  <c r="D529" i="4"/>
  <c r="D626" i="1"/>
  <c r="E625" i="4"/>
  <c r="D619" i="1" s="1"/>
  <c r="J1477" i="1"/>
  <c r="H1477" i="1"/>
  <c r="G1477" i="1"/>
  <c r="H1578" i="1"/>
  <c r="G1578" i="1"/>
  <c r="J1451" i="1"/>
  <c r="H1451" i="1"/>
  <c r="G1451" i="1"/>
  <c r="H1454" i="1"/>
  <c r="G1454" i="1"/>
  <c r="H1461" i="1"/>
  <c r="G1461" i="1"/>
  <c r="J1468" i="1"/>
  <c r="H1468" i="1"/>
  <c r="G1468" i="1"/>
  <c r="H1554" i="1"/>
  <c r="G1554" i="1"/>
  <c r="G1567" i="1"/>
  <c r="H1448" i="1"/>
  <c r="I1448" i="1" s="1"/>
  <c r="J1449" i="1"/>
  <c r="H1452" i="1"/>
  <c r="I1452" i="1" s="1"/>
  <c r="J1455" i="1"/>
  <c r="H1458" i="1"/>
  <c r="I1458" i="1" s="1"/>
  <c r="J1459" i="1"/>
  <c r="J1462" i="1"/>
  <c r="H1465" i="1"/>
  <c r="I1465" i="1" s="1"/>
  <c r="J1466" i="1"/>
  <c r="H1471" i="1"/>
  <c r="I1471" i="1" s="1"/>
  <c r="J1472" i="1"/>
  <c r="H1478" i="1"/>
  <c r="I1478" i="1" s="1"/>
  <c r="F252" i="4"/>
  <c r="F263" i="4"/>
  <c r="E529" i="4"/>
  <c r="D69" i="5"/>
  <c r="F70" i="5"/>
  <c r="E237" i="5"/>
  <c r="D42" i="8"/>
  <c r="G1493" i="1"/>
  <c r="G1501" i="1"/>
  <c r="G1509" i="1"/>
  <c r="G1525" i="1"/>
  <c r="G1541" i="1"/>
  <c r="D311" i="4"/>
  <c r="D363" i="4"/>
  <c r="E68" i="5"/>
  <c r="D118" i="5"/>
  <c r="G289" i="9"/>
  <c r="D176" i="5"/>
  <c r="D89" i="6"/>
  <c r="G1437" i="1"/>
  <c r="G1439" i="1"/>
  <c r="G1488" i="1"/>
  <c r="G1512" i="1"/>
  <c r="D50" i="4"/>
  <c r="D152" i="4"/>
  <c r="F153" i="4"/>
  <c r="D567" i="4"/>
  <c r="F574" i="4"/>
  <c r="E580" i="4"/>
  <c r="D574" i="1" s="1"/>
  <c r="D12" i="5"/>
  <c r="F13" i="5"/>
  <c r="F114" i="6"/>
  <c r="H27" i="3"/>
  <c r="H1439" i="1"/>
  <c r="H1443" i="1"/>
  <c r="I1443" i="1" s="1"/>
  <c r="H1480" i="1"/>
  <c r="G1483" i="1"/>
  <c r="G1507" i="1"/>
  <c r="G1515" i="1"/>
  <c r="G1523" i="1"/>
  <c r="G1531" i="1"/>
  <c r="G1539" i="1"/>
  <c r="G1563" i="1"/>
  <c r="G1571" i="1"/>
  <c r="G1579" i="1"/>
  <c r="F300" i="4"/>
  <c r="F312" i="4"/>
  <c r="F352" i="4"/>
  <c r="F364" i="4"/>
  <c r="D484" i="4"/>
  <c r="E515" i="4"/>
  <c r="D509" i="1" s="1"/>
  <c r="D580" i="4"/>
  <c r="G142" i="9"/>
  <c r="E142" i="9" s="1"/>
  <c r="B142" i="9" s="1"/>
  <c r="F603" i="4"/>
  <c r="D7" i="5"/>
  <c r="F8" i="5"/>
  <c r="E114" i="6"/>
  <c r="E141" i="6" s="1"/>
  <c r="F45" i="4"/>
  <c r="F51" i="4"/>
  <c r="D224" i="4"/>
  <c r="F391" i="4"/>
  <c r="F473" i="4"/>
  <c r="D515" i="4"/>
  <c r="F522" i="4"/>
  <c r="F644" i="4"/>
  <c r="E7" i="5"/>
  <c r="D206" i="5"/>
  <c r="F207" i="5"/>
  <c r="D35" i="6"/>
  <c r="F36" i="6"/>
  <c r="H29" i="3"/>
  <c r="F74" i="4"/>
  <c r="D298" i="4"/>
  <c r="D350" i="4"/>
  <c r="G287" i="9"/>
  <c r="E287" i="9" s="1"/>
  <c r="B287" i="9" s="1"/>
  <c r="D146" i="5"/>
  <c r="F149" i="5"/>
  <c r="H289" i="9"/>
  <c r="E176" i="5"/>
  <c r="E291" i="9"/>
  <c r="B291" i="9" s="1"/>
  <c r="E38" i="7"/>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L191" i="9"/>
  <c r="F191" i="9" s="1"/>
  <c r="G191" i="9"/>
  <c r="E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H165" i="9"/>
  <c r="G277" i="9"/>
  <c r="E277" i="9" s="1"/>
  <c r="B277" i="9" s="1"/>
  <c r="G165" i="9"/>
  <c r="E165" i="9" s="1"/>
  <c r="B165" i="9" s="1"/>
  <c r="M212" i="9"/>
  <c r="G163" i="9"/>
  <c r="E163" i="9" s="1"/>
  <c r="B163" i="9" s="1"/>
  <c r="G161" i="9"/>
  <c r="E161" i="9" s="1"/>
  <c r="B161" i="9" s="1"/>
  <c r="L212" i="9"/>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G166" i="9"/>
  <c r="E166" i="9" s="1"/>
  <c r="B166" i="9" s="1"/>
  <c r="G164" i="9"/>
  <c r="G162" i="9"/>
  <c r="E162" i="9" s="1"/>
  <c r="B162" i="9" s="1"/>
  <c r="G160" i="9"/>
  <c r="E160" i="9" s="1"/>
  <c r="B160" i="9" s="1"/>
  <c r="B50" i="9"/>
  <c r="B66" i="9"/>
  <c r="E48" i="9"/>
  <c r="B48" i="9" s="1"/>
  <c r="F275" i="9"/>
  <c r="H286" i="9"/>
  <c r="E286" i="9" s="1"/>
  <c r="B286" i="9" s="1"/>
  <c r="D5" i="6"/>
  <c r="H164" i="9"/>
  <c r="B248" i="9"/>
  <c r="B260" i="9"/>
  <c r="G278" i="9"/>
  <c r="E278" i="9" s="1"/>
  <c r="B278" i="9" s="1"/>
  <c r="E29" i="9"/>
  <c r="B29" i="9" s="1"/>
  <c r="E53" i="9"/>
  <c r="B53" i="9" s="1"/>
  <c r="E69" i="9"/>
  <c r="B69" i="9" s="1"/>
  <c r="F229" i="9"/>
  <c r="B229" i="9" s="1"/>
  <c r="B239" i="9"/>
  <c r="B246" i="9"/>
  <c r="B263" i="9"/>
  <c r="I10" i="9"/>
  <c r="B90" i="9"/>
  <c r="E120" i="9"/>
  <c r="B120" i="9" s="1"/>
  <c r="B130" i="9"/>
  <c r="E144" i="9"/>
  <c r="B144" i="9" s="1"/>
  <c r="F253" i="9"/>
  <c r="B253" i="9" s="1"/>
  <c r="B34" i="9"/>
  <c r="B74" i="9"/>
  <c r="B256" i="9"/>
  <c r="B261" i="9"/>
  <c r="E32" i="9"/>
  <c r="B32" i="9" s="1"/>
  <c r="E88" i="9"/>
  <c r="B88" i="9" s="1"/>
  <c r="F237" i="9"/>
  <c r="B237" i="9" s="1"/>
  <c r="B247" i="9"/>
  <c r="B254" i="9"/>
  <c r="F261" i="9"/>
  <c r="B280" i="9"/>
  <c r="B285" i="9"/>
  <c r="F212" i="9" l="1"/>
  <c r="B212" i="9" s="1"/>
  <c r="E408" i="4"/>
  <c r="D403" i="1" s="1"/>
  <c r="E407" i="4"/>
  <c r="D402" i="1" s="1"/>
  <c r="E151" i="4"/>
  <c r="E289" i="4" s="1"/>
  <c r="H102" i="1"/>
  <c r="G102" i="1"/>
  <c r="F106" i="4"/>
  <c r="F82" i="4"/>
  <c r="H78" i="1"/>
  <c r="E6" i="4"/>
  <c r="D3" i="1"/>
  <c r="D1435" i="1"/>
  <c r="I28" i="3"/>
  <c r="D408" i="4"/>
  <c r="F350" i="4"/>
  <c r="C345" i="1"/>
  <c r="F224" i="4"/>
  <c r="C220" i="1"/>
  <c r="F580" i="4"/>
  <c r="C574" i="1"/>
  <c r="F311" i="4"/>
  <c r="C306" i="1"/>
  <c r="C1517" i="1"/>
  <c r="I34" i="3"/>
  <c r="I1468" i="1"/>
  <c r="G619" i="1"/>
  <c r="H619" i="1"/>
  <c r="I29" i="3"/>
  <c r="D1436" i="1"/>
  <c r="I31" i="3"/>
  <c r="D1469" i="1"/>
  <c r="D407" i="4"/>
  <c r="F298" i="4"/>
  <c r="C293" i="1"/>
  <c r="G292" i="9"/>
  <c r="E292" i="9" s="1"/>
  <c r="B292" i="9" s="1"/>
  <c r="F206" i="5"/>
  <c r="C1183" i="1"/>
  <c r="C561" i="1"/>
  <c r="F567" i="4"/>
  <c r="F89" i="6"/>
  <c r="C1383" i="1"/>
  <c r="H626" i="1"/>
  <c r="G626" i="1"/>
  <c r="F459" i="4"/>
  <c r="C453" i="1"/>
  <c r="F593" i="4"/>
  <c r="C587" i="1"/>
  <c r="F196" i="4"/>
  <c r="C192" i="1"/>
  <c r="D237" i="5"/>
  <c r="D175" i="5" s="1"/>
  <c r="F238" i="5"/>
  <c r="C1215" i="1"/>
  <c r="F163" i="4"/>
  <c r="C159" i="1"/>
  <c r="B191" i="9"/>
  <c r="E6" i="5"/>
  <c r="D985" i="1"/>
  <c r="I20" i="3"/>
  <c r="F484" i="4"/>
  <c r="C478" i="1"/>
  <c r="D1214" i="1"/>
  <c r="I23" i="3"/>
  <c r="D528" i="4"/>
  <c r="F529" i="4"/>
  <c r="C523" i="1"/>
  <c r="H1219" i="1"/>
  <c r="G1219" i="1"/>
  <c r="I22" i="3"/>
  <c r="E175" i="5"/>
  <c r="D1152" i="1" s="1"/>
  <c r="D1153" i="1"/>
  <c r="I27" i="3"/>
  <c r="D1408" i="1"/>
  <c r="H20" i="9"/>
  <c r="G20" i="9"/>
  <c r="D151" i="4"/>
  <c r="F152" i="4"/>
  <c r="C148" i="1"/>
  <c r="H22" i="3"/>
  <c r="F176" i="5"/>
  <c r="C1153" i="1"/>
  <c r="F50" i="4"/>
  <c r="C46" i="1"/>
  <c r="E289" i="9"/>
  <c r="B289" i="9" s="1"/>
  <c r="D68" i="5"/>
  <c r="C1047" i="1"/>
  <c r="F69" i="5"/>
  <c r="I1477" i="1"/>
  <c r="D420" i="4"/>
  <c r="F421" i="4"/>
  <c r="C415" i="1"/>
  <c r="F124" i="4"/>
  <c r="C120" i="1"/>
  <c r="H1167" i="1"/>
  <c r="G1167" i="1"/>
  <c r="G297" i="9"/>
  <c r="E297" i="9" s="1"/>
  <c r="F515" i="4"/>
  <c r="C509" i="1"/>
  <c r="H20" i="3"/>
  <c r="D6" i="5"/>
  <c r="F7" i="5"/>
  <c r="C985" i="1"/>
  <c r="F118" i="5"/>
  <c r="C1096" i="1"/>
  <c r="E528" i="4"/>
  <c r="D523" i="1"/>
  <c r="H1519" i="1"/>
  <c r="G1519" i="1"/>
  <c r="G1524" i="1"/>
  <c r="H1524" i="1"/>
  <c r="G299" i="9"/>
  <c r="E299" i="9" s="1"/>
  <c r="H24" i="3"/>
  <c r="F5" i="6"/>
  <c r="D141" i="6"/>
  <c r="C1299" i="1"/>
  <c r="F146" i="5"/>
  <c r="C1124" i="1"/>
  <c r="C990" i="1"/>
  <c r="F12" i="5"/>
  <c r="D1046" i="1"/>
  <c r="I21" i="3"/>
  <c r="E420" i="4"/>
  <c r="D6" i="4"/>
  <c r="I1440" i="1"/>
  <c r="H611" i="1"/>
  <c r="G611" i="1"/>
  <c r="I1457" i="1"/>
  <c r="I1444" i="1"/>
  <c r="D43" i="8"/>
  <c r="K1432" i="9" s="1"/>
  <c r="H1555" i="1"/>
  <c r="G1555" i="1"/>
  <c r="E164" i="9"/>
  <c r="B164" i="9" s="1"/>
  <c r="H25" i="3"/>
  <c r="F35" i="6"/>
  <c r="C1329" i="1"/>
  <c r="I1439" i="1"/>
  <c r="F363" i="4"/>
  <c r="C358" i="1"/>
  <c r="I1451" i="1"/>
  <c r="H571" i="1"/>
  <c r="G571" i="1"/>
  <c r="G599" i="1"/>
  <c r="H599" i="1"/>
  <c r="H198" i="1"/>
  <c r="G198" i="1"/>
  <c r="D147" i="1" l="1"/>
  <c r="I17" i="3"/>
  <c r="E20" i="9"/>
  <c r="B20" i="9" s="1"/>
  <c r="D2" i="1"/>
  <c r="E412" i="4"/>
  <c r="I16" i="3"/>
  <c r="H3" i="1"/>
  <c r="G3" i="1"/>
  <c r="F175" i="5"/>
  <c r="C1152" i="1"/>
  <c r="H1124" i="1"/>
  <c r="G1124" i="1"/>
  <c r="G282" i="9"/>
  <c r="E282" i="9" s="1"/>
  <c r="B282" i="9" s="1"/>
  <c r="G276" i="9"/>
  <c r="F6" i="5"/>
  <c r="C984" i="1"/>
  <c r="H1096" i="1"/>
  <c r="G1096" i="1"/>
  <c r="B297" i="9"/>
  <c r="E296" i="9"/>
  <c r="I10" i="3" s="1"/>
  <c r="H415" i="1"/>
  <c r="G415" i="1"/>
  <c r="H46" i="1"/>
  <c r="G46" i="1"/>
  <c r="H17" i="3"/>
  <c r="D289" i="4"/>
  <c r="F151" i="4"/>
  <c r="C147" i="1"/>
  <c r="G478" i="1"/>
  <c r="H478" i="1"/>
  <c r="H1215" i="1"/>
  <c r="G1215" i="1"/>
  <c r="H1183" i="1"/>
  <c r="G1183" i="1"/>
  <c r="H1436" i="1"/>
  <c r="G1436" i="1"/>
  <c r="H220" i="1"/>
  <c r="G220" i="1"/>
  <c r="H1517" i="1"/>
  <c r="G1517" i="1"/>
  <c r="G295" i="9"/>
  <c r="E295" i="9" s="1"/>
  <c r="B295" i="9" s="1"/>
  <c r="H345" i="1"/>
  <c r="G345" i="1"/>
  <c r="G1408" i="1"/>
  <c r="H1408" i="1"/>
  <c r="H523" i="1"/>
  <c r="G523" i="1"/>
  <c r="H192" i="1"/>
  <c r="G192" i="1"/>
  <c r="G294" i="9"/>
  <c r="E294" i="9" s="1"/>
  <c r="H293" i="1"/>
  <c r="G293" i="1"/>
  <c r="H276" i="9"/>
  <c r="D984" i="1"/>
  <c r="H1383" i="1"/>
  <c r="G1383" i="1"/>
  <c r="G306" i="1"/>
  <c r="H306" i="1"/>
  <c r="F408" i="4"/>
  <c r="C403" i="1"/>
  <c r="G990" i="1"/>
  <c r="H990" i="1"/>
  <c r="H1153" i="1"/>
  <c r="G1153" i="1"/>
  <c r="H9" i="3"/>
  <c r="H1299" i="1"/>
  <c r="G1299" i="1"/>
  <c r="H1047" i="1"/>
  <c r="G1047" i="1"/>
  <c r="D636" i="4"/>
  <c r="F528" i="4"/>
  <c r="C522" i="1"/>
  <c r="H587" i="1"/>
  <c r="G587" i="1"/>
  <c r="F407" i="4"/>
  <c r="C402" i="1"/>
  <c r="E298" i="9"/>
  <c r="B299" i="9"/>
  <c r="F420" i="4"/>
  <c r="D635" i="4"/>
  <c r="C414" i="1"/>
  <c r="F6" i="4"/>
  <c r="H16" i="3"/>
  <c r="D290" i="4"/>
  <c r="D412" i="4"/>
  <c r="C2" i="1"/>
  <c r="G358" i="1"/>
  <c r="H358" i="1"/>
  <c r="E635" i="4"/>
  <c r="D629" i="1" s="1"/>
  <c r="D414" i="1"/>
  <c r="H28" i="3"/>
  <c r="F141" i="6"/>
  <c r="C1435" i="1"/>
  <c r="G509" i="1"/>
  <c r="H509" i="1"/>
  <c r="G120" i="1"/>
  <c r="H120" i="1"/>
  <c r="F68" i="5"/>
  <c r="H21" i="3"/>
  <c r="C1046" i="1"/>
  <c r="H148" i="1"/>
  <c r="G148" i="1"/>
  <c r="H159" i="1"/>
  <c r="G159" i="1"/>
  <c r="G1469" i="1"/>
  <c r="H1469" i="1"/>
  <c r="G574" i="1"/>
  <c r="H574" i="1"/>
  <c r="H1329" i="1"/>
  <c r="G1329" i="1"/>
  <c r="H985" i="1"/>
  <c r="G985" i="1"/>
  <c r="F237" i="5"/>
  <c r="H23" i="3"/>
  <c r="C1214" i="1"/>
  <c r="C1518" i="1"/>
  <c r="I35" i="3"/>
  <c r="E636" i="4"/>
  <c r="D630" i="1" s="1"/>
  <c r="D522" i="1"/>
  <c r="H453" i="1"/>
  <c r="G453" i="1"/>
  <c r="G561" i="1"/>
  <c r="H561" i="1"/>
  <c r="E413" i="4"/>
  <c r="E291" i="4"/>
  <c r="D287" i="1" s="1"/>
  <c r="D285" i="1"/>
  <c r="E290" i="4"/>
  <c r="D286" i="1" s="1"/>
  <c r="E19" i="9" l="1"/>
  <c r="D407" i="1"/>
  <c r="E639" i="4"/>
  <c r="D633" i="1" s="1"/>
  <c r="H403" i="1"/>
  <c r="G403" i="1"/>
  <c r="I9" i="3"/>
  <c r="K3" i="9"/>
  <c r="E276" i="9"/>
  <c r="G414" i="1"/>
  <c r="H414" i="1"/>
  <c r="F635" i="4"/>
  <c r="C629" i="1"/>
  <c r="G522" i="1"/>
  <c r="H522" i="1"/>
  <c r="H2" i="1"/>
  <c r="G2" i="1"/>
  <c r="H147" i="1"/>
  <c r="G147" i="1"/>
  <c r="H1435" i="1"/>
  <c r="G1435" i="1"/>
  <c r="D639" i="4"/>
  <c r="D414" i="4"/>
  <c r="F412" i="4"/>
  <c r="C407" i="1"/>
  <c r="F636" i="4"/>
  <c r="C630" i="1"/>
  <c r="E293" i="9"/>
  <c r="B294" i="9"/>
  <c r="H8" i="3"/>
  <c r="G984" i="1"/>
  <c r="H984" i="1"/>
  <c r="D408" i="1"/>
  <c r="E640" i="4"/>
  <c r="E415" i="4"/>
  <c r="D410" i="1" s="1"/>
  <c r="E414" i="4"/>
  <c r="D409" i="1" s="1"/>
  <c r="H1518" i="1"/>
  <c r="G1518" i="1"/>
  <c r="H1046" i="1"/>
  <c r="G1046" i="1"/>
  <c r="F290" i="4"/>
  <c r="C286" i="1"/>
  <c r="F289" i="4"/>
  <c r="D413" i="4"/>
  <c r="D291" i="4"/>
  <c r="C285" i="1"/>
  <c r="H1152" i="1"/>
  <c r="G1152" i="1"/>
  <c r="G1214" i="1"/>
  <c r="H1214" i="1"/>
  <c r="G402" i="1"/>
  <c r="H402" i="1"/>
  <c r="H11" i="3"/>
  <c r="G286" i="1" l="1"/>
  <c r="H286" i="1"/>
  <c r="E642" i="4"/>
  <c r="D634" i="1"/>
  <c r="E641" i="4"/>
  <c r="F414" i="4"/>
  <c r="C409" i="1"/>
  <c r="H630" i="1"/>
  <c r="G630" i="1"/>
  <c r="G407" i="1"/>
  <c r="H407" i="1"/>
  <c r="M3" i="9"/>
  <c r="B276" i="9"/>
  <c r="E275" i="9"/>
  <c r="I8" i="3" s="1"/>
  <c r="H285" i="1"/>
  <c r="G285" i="1"/>
  <c r="N3" i="9"/>
  <c r="I11" i="3"/>
  <c r="F291" i="4"/>
  <c r="C287" i="1"/>
  <c r="D640" i="4"/>
  <c r="F413" i="4"/>
  <c r="D415" i="4"/>
  <c r="C408" i="1"/>
  <c r="G629" i="1"/>
  <c r="H629" i="1"/>
  <c r="F639" i="4"/>
  <c r="C633" i="1"/>
  <c r="D641" i="4"/>
  <c r="F415" i="4" l="1"/>
  <c r="C410" i="1"/>
  <c r="H409" i="1"/>
  <c r="G409" i="1"/>
  <c r="E645" i="4"/>
  <c r="D635" i="1"/>
  <c r="F640" i="4"/>
  <c r="D642" i="4"/>
  <c r="C634" i="1"/>
  <c r="F641" i="4"/>
  <c r="C635" i="1"/>
  <c r="G633" i="1"/>
  <c r="H633" i="1"/>
  <c r="H287" i="1"/>
  <c r="G287" i="1"/>
  <c r="D636" i="1"/>
  <c r="E646" i="4"/>
  <c r="G408" i="1"/>
  <c r="H408" i="1"/>
  <c r="D646" i="4" l="1"/>
  <c r="F642" i="4"/>
  <c r="C636" i="1"/>
  <c r="G274" i="9"/>
  <c r="E274" i="9" s="1"/>
  <c r="B274" i="9" s="1"/>
  <c r="I18" i="3"/>
  <c r="D639" i="1"/>
  <c r="G635" i="1"/>
  <c r="H635" i="1"/>
  <c r="D640" i="1"/>
  <c r="I19" i="3"/>
  <c r="D645" i="4"/>
  <c r="G410" i="1"/>
  <c r="H410" i="1"/>
  <c r="H634" i="1"/>
  <c r="G634" i="1"/>
  <c r="H18" i="3" l="1"/>
  <c r="C639" i="1"/>
  <c r="F645" i="4"/>
  <c r="H636" i="1"/>
  <c r="G636" i="1"/>
  <c r="H7" i="3"/>
  <c r="H19" i="3"/>
  <c r="C640" i="1"/>
  <c r="F646" i="4"/>
  <c r="J3" i="9" l="1"/>
  <c r="I7" i="3"/>
  <c r="G640" i="1"/>
  <c r="H640" i="1"/>
  <c r="G639" i="1"/>
  <c r="H639" i="1"/>
  <c r="M271" i="9" l="1"/>
  <c r="L271" i="9"/>
  <c r="G18" i="9"/>
  <c r="H18" i="9"/>
  <c r="K7" i="9"/>
  <c r="H16" i="9"/>
  <c r="K13" i="9"/>
  <c r="J7" i="9"/>
  <c r="J9" i="9"/>
  <c r="I11" i="9"/>
  <c r="J8" i="9"/>
  <c r="I9" i="9"/>
  <c r="J17" i="9"/>
  <c r="L15" i="9"/>
  <c r="K10" i="9"/>
  <c r="J6" i="9"/>
  <c r="K6" i="9"/>
  <c r="J5" i="9"/>
  <c r="I12" i="9"/>
  <c r="I6" i="9"/>
  <c r="I8" i="9"/>
  <c r="M16" i="9"/>
  <c r="K9" i="9"/>
  <c r="I5" i="9"/>
  <c r="K8" i="9"/>
  <c r="M15" i="9"/>
  <c r="J11" i="9"/>
  <c r="J10" i="9"/>
  <c r="K12" i="9"/>
  <c r="H17" i="9"/>
  <c r="G16" i="9"/>
  <c r="K11" i="9"/>
  <c r="J13" i="9"/>
  <c r="K5" i="9"/>
  <c r="G17" i="9"/>
  <c r="I17" i="9"/>
  <c r="I13" i="9"/>
  <c r="H15" i="9"/>
  <c r="I7" i="9"/>
  <c r="L16" i="9"/>
  <c r="J12" i="9"/>
  <c r="G15" i="9"/>
  <c r="E11" i="9" l="1"/>
  <c r="B11" i="9" s="1"/>
  <c r="E15" i="9"/>
  <c r="F16" i="9"/>
  <c r="F271" i="9"/>
  <c r="B271" i="9" s="1"/>
  <c r="E18" i="9"/>
  <c r="B18" i="9" s="1"/>
  <c r="E10" i="9"/>
  <c r="B10" i="9" s="1"/>
  <c r="E7" i="9"/>
  <c r="B7" i="9" s="1"/>
  <c r="E16" i="9"/>
  <c r="E17" i="9"/>
  <c r="B17" i="9" s="1"/>
  <c r="E5" i="9"/>
  <c r="F15" i="9"/>
  <c r="E13" i="9"/>
  <c r="B13" i="9" s="1"/>
  <c r="E8" i="9"/>
  <c r="B8" i="9" s="1"/>
  <c r="E6" i="9"/>
  <c r="B6" i="9" s="1"/>
  <c r="E9" i="9"/>
  <c r="B9" i="9" s="1"/>
  <c r="E12" i="9"/>
  <c r="B12" i="9" s="1"/>
  <c r="F19" i="9"/>
  <c r="F14" i="9" l="1"/>
  <c r="F3" i="9" s="1"/>
  <c r="B16" i="9"/>
  <c r="E14" i="9"/>
  <c r="B5" i="9"/>
  <c r="E4" i="9"/>
  <c r="B15" i="9"/>
  <c r="E3" i="9" l="1"/>
</calcChain>
</file>

<file path=xl/sharedStrings.xml><?xml version="1.0" encoding="utf-8"?>
<sst xmlns="http://schemas.openxmlformats.org/spreadsheetml/2006/main" count="4338" uniqueCount="3400">
  <si>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</si>
  <si>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</si>
  <si>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</si>
  <si>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</si>
  <si>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</si>
  <si>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</si>
  <si>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</si>
  <si>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</si>
  <si>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</si>
  <si>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</si>
  <si>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</si>
  <si>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</si>
  <si>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</si>
  <si>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</si>
  <si>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</si>
  <si>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</si>
  <si>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</si>
  <si>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</si>
  <si>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</si>
  <si>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</si>
  <si>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</si>
  <si>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</si>
  <si>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</si>
  <si>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8.1.1</t>
  </si>
  <si>
    <t>Izvještaji proračuna, proračunskih i izvanproračunskih korisnika</t>
  </si>
  <si>
    <t>RKP:</t>
  </si>
  <si>
    <t>Popunjen</t>
  </si>
  <si>
    <t>Broj pogrešaka</t>
  </si>
  <si>
    <t>Pregled 
popunjenosti
obrazaca:</t>
  </si>
  <si>
    <t>PR-RAS</t>
  </si>
  <si>
    <t>Naziv obveznika:</t>
  </si>
  <si>
    <t>OPĆINA BOGDANOVCI</t>
  </si>
  <si>
    <t>BILANCA</t>
  </si>
  <si>
    <t>RAS funkcijski</t>
  </si>
  <si>
    <t>Razina:</t>
  </si>
  <si>
    <t>22</t>
  </si>
  <si>
    <t>P-VRIO</t>
  </si>
  <si>
    <t>OBVEZE</t>
  </si>
  <si>
    <t>Oznaka razdoblja:</t>
  </si>
  <si>
    <t>2023-06</t>
  </si>
  <si>
    <t>Obrazac</t>
  </si>
  <si>
    <t>Opis stavke</t>
  </si>
  <si>
    <t>Šifra</t>
  </si>
  <si>
    <t>Prethodna godina / početak godine</t>
  </si>
  <si>
    <t>Tekuća godina / kraj godine</t>
  </si>
  <si>
    <t>RAS-funkcijski</t>
  </si>
  <si>
    <t>-</t>
  </si>
  <si>
    <t>Potpis odgovorne osobe i pečat</t>
  </si>
  <si>
    <t>Obveznik:</t>
  </si>
  <si>
    <t>36047 - OPĆINA BOGDANOVCI</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</si>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</sst>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2">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4" fontId="6" fillId="0" borderId="40" xfId="0" applyNumberFormat="1" applyFont="1" applyBorder="1" applyAlignment="1" applyProtection="1">
      <alignment horizontal="right" vertical="top" shrinkToFit="1"/>
      <protection locked="0"/>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lignment vertical="center" wrapText="1"/>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383122.92</v>
      </c>
      <c r="D2" s="6">
        <f>'PR-RAS'!E6</f>
        <v>484592.37000000005</v>
      </c>
      <c r="E2" s="6">
        <v>0</v>
      </c>
      <c r="F2" s="6">
        <v>0</v>
      </c>
      <c r="G2" s="7">
        <f t="shared" ref="G2:G264" si="0">(B2/1000)*(C2*1+D2*2)</f>
        <v>1352.3076600000002</v>
      </c>
      <c r="H2" s="7">
        <f t="shared" ref="H2:H264" si="1">ABS(C2-ROUND(C2,0))+ABS(D2-ROUND(D2,0))</f>
        <v>0.45000000006984919</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98559.25</v>
      </c>
      <c r="D3" s="1">
        <f>'PR-RAS'!E7</f>
        <v>138965.04</v>
      </c>
      <c r="E3" s="1">
        <v>0</v>
      </c>
      <c r="F3" s="1">
        <v>0</v>
      </c>
      <c r="G3" s="2">
        <f t="shared" si="0"/>
        <v>752.9786600000001</v>
      </c>
      <c r="H3" s="2">
        <f t="shared" si="1"/>
        <v>0.29000000000814907</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89389.11</v>
      </c>
      <c r="D4" s="1">
        <f>'PR-RAS'!E8</f>
        <v>121876.15</v>
      </c>
      <c r="E4" s="1">
        <v>0</v>
      </c>
      <c r="F4" s="1">
        <v>0</v>
      </c>
      <c r="G4" s="2">
        <f t="shared" si="0"/>
        <v>999.42422999999997</v>
      </c>
      <c r="H4" s="2">
        <f t="shared" si="1"/>
        <v>0.25999999999476131</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89389.11</v>
      </c>
      <c r="D5" s="1">
        <f>'PR-RAS'!E9</f>
        <v>121876.15</v>
      </c>
      <c r="E5" s="1">
        <v>0</v>
      </c>
      <c r="F5" s="1">
        <v>0</v>
      </c>
      <c r="G5" s="2">
        <f t="shared" si="0"/>
        <v>1332.56564</v>
      </c>
      <c r="H5" s="2">
        <f t="shared" si="1"/>
        <v>0.25999999999476131</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8957.32</v>
      </c>
      <c r="D19" s="1">
        <f>'PR-RAS'!E23</f>
        <v>16977.48</v>
      </c>
      <c r="E19" s="1">
        <v>0</v>
      </c>
      <c r="F19" s="1">
        <v>0</v>
      </c>
      <c r="G19" s="2">
        <f t="shared" si="0"/>
        <v>772.42103999999995</v>
      </c>
      <c r="H19" s="2">
        <f t="shared" si="1"/>
        <v>0.7999999999992724</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8957.32</v>
      </c>
      <c r="D23" s="1">
        <f>'PR-RAS'!E27</f>
        <v>16977.48</v>
      </c>
      <c r="E23" s="1">
        <v>0</v>
      </c>
      <c r="F23" s="1">
        <v>0</v>
      </c>
      <c r="G23" s="2">
        <f t="shared" si="0"/>
        <v>944.07015999999987</v>
      </c>
      <c r="H23" s="2">
        <f t="shared" si="1"/>
        <v>0.7999999999992724</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212.82</v>
      </c>
      <c r="D25" s="1">
        <f>'PR-RAS'!E29</f>
        <v>111.41</v>
      </c>
      <c r="E25" s="1">
        <v>0</v>
      </c>
      <c r="F25" s="1">
        <v>0</v>
      </c>
      <c r="G25" s="2">
        <f t="shared" si="0"/>
        <v>10.455360000000001</v>
      </c>
      <c r="H25" s="2">
        <f t="shared" si="1"/>
        <v>0.59000000000000341</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212.82</v>
      </c>
      <c r="D27" s="1">
        <f>'PR-RAS'!E31</f>
        <v>111.41</v>
      </c>
      <c r="E27" s="1">
        <v>0</v>
      </c>
      <c r="F27" s="1">
        <v>0</v>
      </c>
      <c r="G27" s="2">
        <f t="shared" si="0"/>
        <v>11.326639999999999</v>
      </c>
      <c r="H27" s="2">
        <f t="shared" si="1"/>
        <v>0.59000000000000341</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257410.57</v>
      </c>
      <c r="D46" s="1">
        <f>'PR-RAS'!E50</f>
        <v>298669.51</v>
      </c>
      <c r="E46" s="1">
        <v>0</v>
      </c>
      <c r="F46" s="1">
        <v>0</v>
      </c>
      <c r="G46" s="2">
        <f t="shared" si="0"/>
        <v>38463.731550000004</v>
      </c>
      <c r="H46" s="2">
        <f t="shared" si="1"/>
        <v>0.91999999998370185</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31375.27</v>
      </c>
      <c r="D50" s="1">
        <f>'PR-RAS'!E54</f>
        <v>0</v>
      </c>
      <c r="E50" s="1">
        <v>0</v>
      </c>
      <c r="F50" s="1">
        <v>0</v>
      </c>
      <c r="G50" s="2">
        <f t="shared" si="0"/>
        <v>1537.38823</v>
      </c>
      <c r="H50" s="2">
        <f t="shared" si="1"/>
        <v>0.27000000000043656</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31375.27</v>
      </c>
      <c r="D54" s="1">
        <f>'PR-RAS'!E58</f>
        <v>0</v>
      </c>
      <c r="E54" s="1">
        <v>0</v>
      </c>
      <c r="F54" s="1">
        <v>0</v>
      </c>
      <c r="G54" s="2">
        <f t="shared" si="0"/>
        <v>1662.88931</v>
      </c>
      <c r="H54" s="2">
        <f t="shared" si="1"/>
        <v>0.27000000000043656</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204989.71000000002</v>
      </c>
      <c r="D55" s="1">
        <f>'PR-RAS'!E59</f>
        <v>183578.5</v>
      </c>
      <c r="E55" s="1">
        <v>0</v>
      </c>
      <c r="F55" s="1">
        <v>0</v>
      </c>
      <c r="G55" s="2">
        <f t="shared" si="0"/>
        <v>30895.922339999997</v>
      </c>
      <c r="H55" s="2">
        <f t="shared" si="1"/>
        <v>0.78999999997904524</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190390.2</v>
      </c>
      <c r="D56" s="1">
        <f>'PR-RAS'!E60</f>
        <v>183578.5</v>
      </c>
      <c r="E56" s="1">
        <v>0</v>
      </c>
      <c r="F56" s="1">
        <v>0</v>
      </c>
      <c r="G56" s="2">
        <f t="shared" si="0"/>
        <v>30665.095999999998</v>
      </c>
      <c r="H56" s="2">
        <f t="shared" si="1"/>
        <v>0.70000000001164153</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14599.51</v>
      </c>
      <c r="D57" s="1">
        <f>'PR-RAS'!E61</f>
        <v>0</v>
      </c>
      <c r="E57" s="1">
        <v>0</v>
      </c>
      <c r="F57" s="1">
        <v>0</v>
      </c>
      <c r="G57" s="2">
        <f t="shared" si="0"/>
        <v>817.57256000000007</v>
      </c>
      <c r="H57" s="2">
        <f t="shared" si="1"/>
        <v>0.48999999999978172</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12812.57</v>
      </c>
      <c r="D58" s="1">
        <f>'PR-RAS'!E62</f>
        <v>10101.959999999999</v>
      </c>
      <c r="E58" s="1">
        <v>0</v>
      </c>
      <c r="F58" s="1">
        <v>0</v>
      </c>
      <c r="G58" s="2">
        <f t="shared" si="0"/>
        <v>1881.93993</v>
      </c>
      <c r="H58" s="2">
        <f t="shared" si="1"/>
        <v>0.47000000000116415</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12812.57</v>
      </c>
      <c r="D59" s="1">
        <f>'PR-RAS'!E63</f>
        <v>10101.959999999999</v>
      </c>
      <c r="E59" s="1">
        <v>0</v>
      </c>
      <c r="F59" s="1">
        <v>0</v>
      </c>
      <c r="G59" s="2">
        <f t="shared" si="0"/>
        <v>1914.95642</v>
      </c>
      <c r="H59" s="2">
        <f t="shared" si="1"/>
        <v>0.47000000000116415</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8233.02</v>
      </c>
      <c r="D70" s="1">
        <f>'PR-RAS'!E74</f>
        <v>104989.05</v>
      </c>
      <c r="E70" s="1">
        <v>0</v>
      </c>
      <c r="F70" s="1">
        <v>0</v>
      </c>
      <c r="G70" s="2">
        <f t="shared" si="0"/>
        <v>15056.567280000001</v>
      </c>
      <c r="H70" s="2">
        <f t="shared" si="1"/>
        <v>7.0000000003346941E-2</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8233.02</v>
      </c>
      <c r="D71" s="1">
        <f>'PR-RAS'!E75</f>
        <v>104989.05</v>
      </c>
      <c r="E71" s="1">
        <v>0</v>
      </c>
      <c r="F71" s="1">
        <v>0</v>
      </c>
      <c r="G71" s="2">
        <f t="shared" si="0"/>
        <v>15274.778400000001</v>
      </c>
      <c r="H71" s="2">
        <f t="shared" si="1"/>
        <v>7.0000000003346941E-2</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3608.68</v>
      </c>
      <c r="D78" s="1">
        <f>'PR-RAS'!E82</f>
        <v>25378.129999999997</v>
      </c>
      <c r="E78" s="1">
        <v>0</v>
      </c>
      <c r="F78" s="1">
        <v>0</v>
      </c>
      <c r="G78" s="2">
        <f t="shared" si="0"/>
        <v>4186.1003799999999</v>
      </c>
      <c r="H78" s="2">
        <f t="shared" si="1"/>
        <v>0.44999999999754436</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1.19</v>
      </c>
      <c r="D79" s="1">
        <f>'PR-RAS'!E83</f>
        <v>3.7</v>
      </c>
      <c r="E79" s="1">
        <v>0</v>
      </c>
      <c r="F79" s="1">
        <v>0</v>
      </c>
      <c r="G79" s="2">
        <f t="shared" si="0"/>
        <v>0.67001999999999995</v>
      </c>
      <c r="H79" s="2">
        <f t="shared" si="1"/>
        <v>0.48999999999999977</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1.19</v>
      </c>
      <c r="D81" s="1">
        <f>'PR-RAS'!E85</f>
        <v>3.7</v>
      </c>
      <c r="E81" s="1">
        <v>0</v>
      </c>
      <c r="F81" s="1">
        <v>0</v>
      </c>
      <c r="G81" s="2">
        <f t="shared" si="0"/>
        <v>0.68720000000000003</v>
      </c>
      <c r="H81" s="2">
        <f t="shared" si="1"/>
        <v>0.48999999999999977</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3607.49</v>
      </c>
      <c r="D87" s="1">
        <f>'PR-RAS'!E91</f>
        <v>25374.429999999997</v>
      </c>
      <c r="E87" s="1">
        <v>0</v>
      </c>
      <c r="F87" s="1">
        <v>0</v>
      </c>
      <c r="G87" s="2">
        <f t="shared" si="0"/>
        <v>4674.646099999999</v>
      </c>
      <c r="H87" s="2">
        <f t="shared" si="1"/>
        <v>0.91999999999643478</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1720.65</v>
      </c>
      <c r="D88" s="1">
        <f>'PR-RAS'!E92</f>
        <v>528.51</v>
      </c>
      <c r="E88" s="1">
        <v>0</v>
      </c>
      <c r="F88" s="1">
        <v>0</v>
      </c>
      <c r="G88" s="2">
        <f t="shared" si="0"/>
        <v>241.65728999999999</v>
      </c>
      <c r="H88" s="2">
        <f t="shared" si="1"/>
        <v>0.83999999999991815</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1886.84</v>
      </c>
      <c r="D89" s="1">
        <f>'PR-RAS'!E93</f>
        <v>24845.919999999998</v>
      </c>
      <c r="E89" s="1">
        <v>0</v>
      </c>
      <c r="F89" s="1">
        <v>0</v>
      </c>
      <c r="G89" s="2">
        <f t="shared" si="0"/>
        <v>4538.9238399999995</v>
      </c>
      <c r="H89" s="2">
        <f t="shared" si="1"/>
        <v>0.24000000000182808</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23544.42</v>
      </c>
      <c r="D102" s="1">
        <f>'PR-RAS'!E106</f>
        <v>21579.690000000002</v>
      </c>
      <c r="E102" s="1">
        <v>0</v>
      </c>
      <c r="F102" s="1">
        <v>0</v>
      </c>
      <c r="G102" s="2">
        <f t="shared" si="0"/>
        <v>6737.0838000000003</v>
      </c>
      <c r="H102" s="2">
        <f t="shared" si="1"/>
        <v>0.72999999999592546</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10389.529999999999</v>
      </c>
      <c r="D103" s="1">
        <f>'PR-RAS'!E107</f>
        <v>11185.72</v>
      </c>
      <c r="E103" s="1">
        <v>0</v>
      </c>
      <c r="F103" s="1">
        <v>0</v>
      </c>
      <c r="G103" s="2">
        <f t="shared" si="0"/>
        <v>3341.6189399999994</v>
      </c>
      <c r="H103" s="2">
        <f t="shared" si="1"/>
        <v>0.75000000000181899</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982.15</v>
      </c>
      <c r="D105" s="1">
        <f>'PR-RAS'!E109</f>
        <v>1778.34</v>
      </c>
      <c r="E105" s="1">
        <v>0</v>
      </c>
      <c r="F105" s="1">
        <v>0</v>
      </c>
      <c r="G105" s="2">
        <f t="shared" si="0"/>
        <v>472.03832</v>
      </c>
      <c r="H105" s="2">
        <f t="shared" si="1"/>
        <v>0.48999999999989541</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9407.3799999999992</v>
      </c>
      <c r="D106" s="1">
        <f>'PR-RAS'!E110</f>
        <v>0</v>
      </c>
      <c r="E106" s="1">
        <v>0</v>
      </c>
      <c r="F106" s="1">
        <v>0</v>
      </c>
      <c r="G106" s="2">
        <f t="shared" si="0"/>
        <v>987.77489999999989</v>
      </c>
      <c r="H106" s="2">
        <f t="shared" si="1"/>
        <v>0.37999999999919964</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9407.3799999999992</v>
      </c>
      <c r="E107" s="1">
        <v>0</v>
      </c>
      <c r="F107" s="1">
        <v>0</v>
      </c>
      <c r="G107" s="2">
        <f t="shared" si="0"/>
        <v>1994.3645599999998</v>
      </c>
      <c r="H107" s="2">
        <f t="shared" si="1"/>
        <v>0.37999999999919964</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4063.34</v>
      </c>
      <c r="D108" s="1">
        <f>'PR-RAS'!E112</f>
        <v>437.95</v>
      </c>
      <c r="E108" s="1">
        <v>0</v>
      </c>
      <c r="F108" s="1">
        <v>0</v>
      </c>
      <c r="G108" s="2">
        <f t="shared" si="0"/>
        <v>528.49867999999992</v>
      </c>
      <c r="H108" s="2">
        <f t="shared" si="1"/>
        <v>0.39000000000015689</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7.37</v>
      </c>
      <c r="D110" s="1">
        <f>'PR-RAS'!E114</f>
        <v>0.14000000000000001</v>
      </c>
      <c r="E110" s="1">
        <v>0</v>
      </c>
      <c r="F110" s="1">
        <v>0</v>
      </c>
      <c r="G110" s="2">
        <f t="shared" si="0"/>
        <v>0.83385000000000009</v>
      </c>
      <c r="H110" s="2">
        <f t="shared" si="1"/>
        <v>0.51000000000000012</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265.89</v>
      </c>
      <c r="D111" s="1">
        <f>'PR-RAS'!E115</f>
        <v>0</v>
      </c>
      <c r="E111" s="1">
        <v>0</v>
      </c>
      <c r="F111" s="1">
        <v>0</v>
      </c>
      <c r="G111" s="2">
        <f t="shared" si="0"/>
        <v>29.247899999999998</v>
      </c>
      <c r="H111" s="2">
        <f t="shared" si="1"/>
        <v>0.11000000000001364</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3790.08</v>
      </c>
      <c r="D113" s="1">
        <f>'PR-RAS'!E117</f>
        <v>437.81</v>
      </c>
      <c r="E113" s="1">
        <v>0</v>
      </c>
      <c r="F113" s="1">
        <v>0</v>
      </c>
      <c r="G113" s="2">
        <f t="shared" si="0"/>
        <v>522.55840000000001</v>
      </c>
      <c r="H113" s="2">
        <f t="shared" si="1"/>
        <v>0.26999999999992497</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9091.5499999999993</v>
      </c>
      <c r="D116" s="1">
        <f>'PR-RAS'!E120</f>
        <v>9956.02</v>
      </c>
      <c r="E116" s="1">
        <v>0</v>
      </c>
      <c r="F116" s="1">
        <v>0</v>
      </c>
      <c r="G116" s="2">
        <f t="shared" si="0"/>
        <v>3335.4128500000002</v>
      </c>
      <c r="H116" s="2">
        <f t="shared" si="1"/>
        <v>0.47000000000116415</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30.9</v>
      </c>
      <c r="D117" s="1">
        <f>'PR-RAS'!E121</f>
        <v>0</v>
      </c>
      <c r="E117" s="1">
        <v>0</v>
      </c>
      <c r="F117" s="1">
        <v>0</v>
      </c>
      <c r="G117" s="2">
        <f t="shared" si="0"/>
        <v>3.5844</v>
      </c>
      <c r="H117" s="2">
        <f t="shared" si="1"/>
        <v>0.10000000000000142</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9060.65</v>
      </c>
      <c r="D118" s="1">
        <f>'PR-RAS'!E122</f>
        <v>9956.02</v>
      </c>
      <c r="E118" s="1">
        <v>0</v>
      </c>
      <c r="F118" s="1">
        <v>0</v>
      </c>
      <c r="G118" s="2">
        <f t="shared" si="0"/>
        <v>3389.8047300000003</v>
      </c>
      <c r="H118" s="2">
        <f t="shared" si="1"/>
        <v>0.37000000000080036</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399857.98000000004</v>
      </c>
      <c r="D147" s="1">
        <f>'PR-RAS'!E151</f>
        <v>385112.95</v>
      </c>
      <c r="E147" s="1">
        <v>0</v>
      </c>
      <c r="F147" s="1">
        <v>0</v>
      </c>
      <c r="G147" s="2">
        <f t="shared" si="0"/>
        <v>170832.24648</v>
      </c>
      <c r="H147" s="2">
        <f t="shared" si="1"/>
        <v>6.9999999948777258E-2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70537.01999999999</v>
      </c>
      <c r="D148" s="1">
        <f>'PR-RAS'!E152</f>
        <v>155443.27000000002</v>
      </c>
      <c r="E148" s="1">
        <v>0</v>
      </c>
      <c r="F148" s="1">
        <v>0</v>
      </c>
      <c r="G148" s="2">
        <f t="shared" si="0"/>
        <v>56069.263320000005</v>
      </c>
      <c r="H148" s="2">
        <f t="shared" si="1"/>
        <v>0.29000000000814907</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59877.72</v>
      </c>
      <c r="D149" s="1">
        <f>'PR-RAS'!E153</f>
        <v>131330</v>
      </c>
      <c r="E149" s="1">
        <v>0</v>
      </c>
      <c r="F149" s="1">
        <v>0</v>
      </c>
      <c r="G149" s="2">
        <f t="shared" si="0"/>
        <v>47735.582559999995</v>
      </c>
      <c r="H149" s="2">
        <f t="shared" si="1"/>
        <v>0.27999999999883585</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57081.89</v>
      </c>
      <c r="D150" s="1">
        <f>'PR-RAS'!E154</f>
        <v>128455.3</v>
      </c>
      <c r="E150" s="1">
        <v>0</v>
      </c>
      <c r="F150" s="1">
        <v>0</v>
      </c>
      <c r="G150" s="2">
        <f t="shared" si="0"/>
        <v>46784.881009999997</v>
      </c>
      <c r="H150" s="2">
        <f t="shared" si="1"/>
        <v>0.41000000000349246</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2795.83</v>
      </c>
      <c r="D151" s="1">
        <f>'PR-RAS'!E155</f>
        <v>2874.7</v>
      </c>
      <c r="E151" s="1">
        <v>0</v>
      </c>
      <c r="F151" s="1">
        <v>0</v>
      </c>
      <c r="G151" s="2">
        <f t="shared" si="0"/>
        <v>1281.7845</v>
      </c>
      <c r="H151" s="2">
        <f t="shared" si="1"/>
        <v>0.47000000000025466</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1393.59</v>
      </c>
      <c r="D154" s="1">
        <f>'PR-RAS'!E158</f>
        <v>4081.39</v>
      </c>
      <c r="E154" s="1">
        <v>0</v>
      </c>
      <c r="F154" s="1">
        <v>0</v>
      </c>
      <c r="G154" s="2">
        <f t="shared" si="0"/>
        <v>1462.1246099999998</v>
      </c>
      <c r="H154" s="2">
        <f t="shared" si="1"/>
        <v>0.79999999999995453</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9265.7099999999991</v>
      </c>
      <c r="D155" s="1">
        <f>'PR-RAS'!E159</f>
        <v>20031.88</v>
      </c>
      <c r="E155" s="1">
        <v>0</v>
      </c>
      <c r="F155" s="1">
        <v>0</v>
      </c>
      <c r="G155" s="2">
        <f t="shared" si="0"/>
        <v>7596.7383799999998</v>
      </c>
      <c r="H155" s="2">
        <f t="shared" si="1"/>
        <v>0.40999999999985448</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9265.7099999999991</v>
      </c>
      <c r="D157" s="1">
        <f>'PR-RAS'!E161</f>
        <v>20031.88</v>
      </c>
      <c r="E157" s="1">
        <v>0</v>
      </c>
      <c r="F157" s="1">
        <v>0</v>
      </c>
      <c r="G157" s="2">
        <f t="shared" si="0"/>
        <v>7695.39732</v>
      </c>
      <c r="H157" s="2">
        <f t="shared" si="1"/>
        <v>0.40999999999985448</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166271.57</v>
      </c>
      <c r="D159" s="1">
        <f>'PR-RAS'!E163</f>
        <v>139290.54999999999</v>
      </c>
      <c r="E159" s="1">
        <v>0</v>
      </c>
      <c r="F159" s="1">
        <v>0</v>
      </c>
      <c r="G159" s="2">
        <f t="shared" si="0"/>
        <v>70286.721860000005</v>
      </c>
      <c r="H159" s="2">
        <f t="shared" si="1"/>
        <v>0.88000000000465661</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3915.6800000000003</v>
      </c>
      <c r="D160" s="1">
        <f>'PR-RAS'!E164</f>
        <v>6338.18</v>
      </c>
      <c r="E160" s="1">
        <v>0</v>
      </c>
      <c r="F160" s="1">
        <v>0</v>
      </c>
      <c r="G160" s="2">
        <f t="shared" si="0"/>
        <v>2638.13436</v>
      </c>
      <c r="H160" s="2">
        <f t="shared" si="1"/>
        <v>0.5</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841.24</v>
      </c>
      <c r="D161" s="1">
        <f>'PR-RAS'!E165</f>
        <v>553.85</v>
      </c>
      <c r="E161" s="1">
        <v>0</v>
      </c>
      <c r="F161" s="1">
        <v>0</v>
      </c>
      <c r="G161" s="2">
        <f t="shared" si="0"/>
        <v>311.8304</v>
      </c>
      <c r="H161" s="2">
        <f t="shared" si="1"/>
        <v>0.38999999999998636</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1267.01</v>
      </c>
      <c r="D162" s="1">
        <f>'PR-RAS'!E166</f>
        <v>3382.5</v>
      </c>
      <c r="E162" s="1">
        <v>0</v>
      </c>
      <c r="F162" s="1">
        <v>0</v>
      </c>
      <c r="G162" s="2">
        <f t="shared" si="0"/>
        <v>1293.1536100000001</v>
      </c>
      <c r="H162" s="2">
        <f t="shared" si="1"/>
        <v>0.50999999999999091</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1807.43</v>
      </c>
      <c r="D163" s="1">
        <f>'PR-RAS'!E167</f>
        <v>2401.83</v>
      </c>
      <c r="E163" s="1">
        <v>0</v>
      </c>
      <c r="F163" s="1">
        <v>0</v>
      </c>
      <c r="G163" s="2">
        <f t="shared" si="0"/>
        <v>1070.99658</v>
      </c>
      <c r="H163" s="2">
        <f t="shared" si="1"/>
        <v>0.60000000000013642</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59017.290000000008</v>
      </c>
      <c r="D165" s="1">
        <f>'PR-RAS'!E169</f>
        <v>49612.259999999995</v>
      </c>
      <c r="E165" s="1">
        <v>0</v>
      </c>
      <c r="F165" s="1">
        <v>0</v>
      </c>
      <c r="G165" s="2">
        <f t="shared" si="0"/>
        <v>25951.65684</v>
      </c>
      <c r="H165" s="2">
        <f t="shared" si="1"/>
        <v>0.55000000000291038</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4384.16</v>
      </c>
      <c r="D166" s="1">
        <f>'PR-RAS'!E170</f>
        <v>7275.56</v>
      </c>
      <c r="E166" s="1">
        <v>0</v>
      </c>
      <c r="F166" s="1">
        <v>0</v>
      </c>
      <c r="G166" s="2">
        <f t="shared" si="0"/>
        <v>3124.3211999999999</v>
      </c>
      <c r="H166" s="2">
        <f t="shared" si="1"/>
        <v>0.5999999999994543</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53237.41</v>
      </c>
      <c r="D168" s="1">
        <f>'PR-RAS'!E172</f>
        <v>39883.519999999997</v>
      </c>
      <c r="E168" s="1">
        <v>0</v>
      </c>
      <c r="F168" s="1">
        <v>0</v>
      </c>
      <c r="G168" s="2">
        <f t="shared" si="0"/>
        <v>22211.743150000002</v>
      </c>
      <c r="H168" s="2">
        <f t="shared" si="1"/>
        <v>0.89000000000669388</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1344.22</v>
      </c>
      <c r="D170" s="1">
        <f>'PR-RAS'!E174</f>
        <v>2310.4899999999998</v>
      </c>
      <c r="E170" s="1">
        <v>0</v>
      </c>
      <c r="F170" s="1">
        <v>0</v>
      </c>
      <c r="G170" s="2">
        <f t="shared" si="0"/>
        <v>1008.1188000000001</v>
      </c>
      <c r="H170" s="2">
        <f t="shared" si="1"/>
        <v>0.70999999999980901</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51.5</v>
      </c>
      <c r="D172" s="1">
        <f>'PR-RAS'!E176</f>
        <v>142.69</v>
      </c>
      <c r="E172" s="1">
        <v>0</v>
      </c>
      <c r="F172" s="1">
        <v>0</v>
      </c>
      <c r="G172" s="2">
        <f t="shared" si="0"/>
        <v>57.606480000000005</v>
      </c>
      <c r="H172" s="2">
        <f t="shared" si="1"/>
        <v>0.81000000000000227</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56891.18</v>
      </c>
      <c r="D173" s="1">
        <f>'PR-RAS'!E177</f>
        <v>49817.46</v>
      </c>
      <c r="E173" s="1">
        <v>0</v>
      </c>
      <c r="F173" s="1">
        <v>0</v>
      </c>
      <c r="G173" s="2">
        <f t="shared" si="0"/>
        <v>26922.4892</v>
      </c>
      <c r="H173" s="2">
        <f t="shared" si="1"/>
        <v>0.63999999999941792</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2234.1999999999998</v>
      </c>
      <c r="D174" s="1">
        <f>'PR-RAS'!E178</f>
        <v>2339.77</v>
      </c>
      <c r="E174" s="1">
        <v>0</v>
      </c>
      <c r="F174" s="1">
        <v>0</v>
      </c>
      <c r="G174" s="2">
        <f t="shared" si="0"/>
        <v>1196.0770199999999</v>
      </c>
      <c r="H174" s="2">
        <f t="shared" si="1"/>
        <v>0.42999999999983629</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8505.7800000000007</v>
      </c>
      <c r="D175" s="1">
        <f>'PR-RAS'!E179</f>
        <v>8536.52</v>
      </c>
      <c r="E175" s="1">
        <v>0</v>
      </c>
      <c r="F175" s="1">
        <v>0</v>
      </c>
      <c r="G175" s="2">
        <f t="shared" si="0"/>
        <v>4450.71468</v>
      </c>
      <c r="H175" s="2">
        <f t="shared" si="1"/>
        <v>0.69999999999890861</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4504.05</v>
      </c>
      <c r="D176" s="1">
        <f>'PR-RAS'!E180</f>
        <v>2409.33</v>
      </c>
      <c r="E176" s="1">
        <v>0</v>
      </c>
      <c r="F176" s="1">
        <v>0</v>
      </c>
      <c r="G176" s="2">
        <f t="shared" si="0"/>
        <v>1631.4742499999998</v>
      </c>
      <c r="H176" s="2">
        <f t="shared" si="1"/>
        <v>0.38000000000010914</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15356.66</v>
      </c>
      <c r="D177" s="1">
        <f>'PR-RAS'!E181</f>
        <v>13546.97</v>
      </c>
      <c r="E177" s="1">
        <v>0</v>
      </c>
      <c r="F177" s="1">
        <v>0</v>
      </c>
      <c r="G177" s="2">
        <f t="shared" si="0"/>
        <v>7471.3055999999997</v>
      </c>
      <c r="H177" s="2">
        <f t="shared" si="1"/>
        <v>0.37000000000080036</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5262.51</v>
      </c>
      <c r="D179" s="1">
        <f>'PR-RAS'!E183</f>
        <v>5642.73</v>
      </c>
      <c r="E179" s="1">
        <v>0</v>
      </c>
      <c r="F179" s="1">
        <v>0</v>
      </c>
      <c r="G179" s="2">
        <f t="shared" si="0"/>
        <v>2945.5386600000002</v>
      </c>
      <c r="H179" s="2">
        <f t="shared" si="1"/>
        <v>0.76000000000021828</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16456.419999999998</v>
      </c>
      <c r="D180" s="1">
        <f>'PR-RAS'!E184</f>
        <v>10089.290000000001</v>
      </c>
      <c r="E180" s="1">
        <v>0</v>
      </c>
      <c r="F180" s="1">
        <v>0</v>
      </c>
      <c r="G180" s="2">
        <f t="shared" si="0"/>
        <v>6557.665</v>
      </c>
      <c r="H180" s="2">
        <f t="shared" si="1"/>
        <v>0.70999999999912689</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2472.33</v>
      </c>
      <c r="D181" s="1">
        <f>'PR-RAS'!E185</f>
        <v>2423.4499999999998</v>
      </c>
      <c r="E181" s="1">
        <v>0</v>
      </c>
      <c r="F181" s="1">
        <v>0</v>
      </c>
      <c r="G181" s="2">
        <f t="shared" si="0"/>
        <v>1317.4613999999999</v>
      </c>
      <c r="H181" s="2">
        <f t="shared" si="1"/>
        <v>0.77999999999974534</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2099.23</v>
      </c>
      <c r="D182" s="1">
        <f>'PR-RAS'!E186</f>
        <v>4829.3999999999996</v>
      </c>
      <c r="E182" s="1">
        <v>0</v>
      </c>
      <c r="F182" s="1">
        <v>0</v>
      </c>
      <c r="G182" s="2">
        <f t="shared" si="0"/>
        <v>2128.2034299999996</v>
      </c>
      <c r="H182" s="2">
        <f t="shared" si="1"/>
        <v>0.62999999999965439</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46447.42</v>
      </c>
      <c r="D184" s="1">
        <f>'PR-RAS'!E188</f>
        <v>33522.649999999994</v>
      </c>
      <c r="E184" s="1">
        <v>0</v>
      </c>
      <c r="F184" s="1">
        <v>0</v>
      </c>
      <c r="G184" s="2">
        <f t="shared" si="0"/>
        <v>20769.167759999997</v>
      </c>
      <c r="H184" s="2">
        <f t="shared" si="1"/>
        <v>0.77000000000407454</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22564.5</v>
      </c>
      <c r="D185" s="1">
        <f>'PR-RAS'!E189</f>
        <v>21000.720000000001</v>
      </c>
      <c r="E185" s="1">
        <v>0</v>
      </c>
      <c r="F185" s="1">
        <v>0</v>
      </c>
      <c r="G185" s="2">
        <f t="shared" si="0"/>
        <v>11880.132960000001</v>
      </c>
      <c r="H185" s="2">
        <f t="shared" si="1"/>
        <v>0.77999999999883585</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1182.75</v>
      </c>
      <c r="D186" s="1">
        <f>'PR-RAS'!E190</f>
        <v>1982.71</v>
      </c>
      <c r="E186" s="1">
        <v>0</v>
      </c>
      <c r="F186" s="1">
        <v>0</v>
      </c>
      <c r="G186" s="2">
        <f t="shared" si="0"/>
        <v>952.41144999999995</v>
      </c>
      <c r="H186" s="2">
        <f t="shared" si="1"/>
        <v>0.53999999999996362</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10708.1</v>
      </c>
      <c r="D187" s="1">
        <f>'PR-RAS'!E191</f>
        <v>3718.99</v>
      </c>
      <c r="E187" s="1">
        <v>0</v>
      </c>
      <c r="F187" s="1">
        <v>0</v>
      </c>
      <c r="G187" s="2">
        <f t="shared" si="0"/>
        <v>3375.1708800000001</v>
      </c>
      <c r="H187" s="2">
        <f t="shared" si="1"/>
        <v>0.11000000000058208</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339.83</v>
      </c>
      <c r="D188" s="1">
        <f>'PR-RAS'!E192</f>
        <v>1342.66</v>
      </c>
      <c r="E188" s="1">
        <v>0</v>
      </c>
      <c r="F188" s="1">
        <v>0</v>
      </c>
      <c r="G188" s="2">
        <f t="shared" si="0"/>
        <v>565.70304999999996</v>
      </c>
      <c r="H188" s="2">
        <f t="shared" si="1"/>
        <v>0.50999999999993406</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1286.78</v>
      </c>
      <c r="D189" s="1">
        <f>'PR-RAS'!E193</f>
        <v>0</v>
      </c>
      <c r="E189" s="1">
        <v>0</v>
      </c>
      <c r="F189" s="1">
        <v>0</v>
      </c>
      <c r="G189" s="2">
        <f t="shared" si="0"/>
        <v>241.91463999999999</v>
      </c>
      <c r="H189" s="2">
        <f t="shared" si="1"/>
        <v>0.22000000000002728</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10365.459999999999</v>
      </c>
      <c r="D191" s="1">
        <f>'PR-RAS'!E195</f>
        <v>5477.57</v>
      </c>
      <c r="E191" s="1">
        <v>0</v>
      </c>
      <c r="F191" s="1">
        <v>0</v>
      </c>
      <c r="G191" s="2">
        <f t="shared" si="0"/>
        <v>4050.9139999999998</v>
      </c>
      <c r="H191" s="2">
        <f t="shared" si="1"/>
        <v>0.88999999999941792</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1805.73</v>
      </c>
      <c r="D192" s="1">
        <f>'PR-RAS'!E196</f>
        <v>2511.94</v>
      </c>
      <c r="E192" s="1">
        <v>0</v>
      </c>
      <c r="F192" s="1">
        <v>0</v>
      </c>
      <c r="G192" s="2">
        <f t="shared" si="0"/>
        <v>1304.4555100000002</v>
      </c>
      <c r="H192" s="2">
        <f t="shared" si="1"/>
        <v>0.32999999999992724</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1805.73</v>
      </c>
      <c r="D206" s="1">
        <f>'PR-RAS'!E210</f>
        <v>2511.94</v>
      </c>
      <c r="E206" s="1">
        <v>0</v>
      </c>
      <c r="F206" s="1">
        <v>0</v>
      </c>
      <c r="G206" s="2">
        <f t="shared" si="0"/>
        <v>1400.07005</v>
      </c>
      <c r="H206" s="2">
        <f t="shared" si="1"/>
        <v>0.32999999999992724</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1805.73</v>
      </c>
      <c r="D207" s="1">
        <f>'PR-RAS'!E211</f>
        <v>2511.94</v>
      </c>
      <c r="E207" s="1">
        <v>0</v>
      </c>
      <c r="F207" s="1">
        <v>0</v>
      </c>
      <c r="G207" s="2">
        <f t="shared" si="0"/>
        <v>1406.89966</v>
      </c>
      <c r="H207" s="2">
        <f t="shared" si="1"/>
        <v>0.32999999999992724</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5989.12</v>
      </c>
      <c r="D211" s="1">
        <f>'PR-RAS'!E215</f>
        <v>0</v>
      </c>
      <c r="E211" s="1">
        <v>0</v>
      </c>
      <c r="F211" s="1">
        <v>0</v>
      </c>
      <c r="G211" s="2">
        <f t="shared" si="0"/>
        <v>1257.7151999999999</v>
      </c>
      <c r="H211" s="2">
        <f t="shared" si="1"/>
        <v>0.11999999999989086</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5989.12</v>
      </c>
      <c r="D215" s="1">
        <f>'PR-RAS'!E219</f>
        <v>0</v>
      </c>
      <c r="E215" s="1">
        <v>0</v>
      </c>
      <c r="F215" s="1">
        <v>0</v>
      </c>
      <c r="G215" s="2">
        <f t="shared" si="0"/>
        <v>1281.6716799999999</v>
      </c>
      <c r="H215" s="2">
        <f t="shared" si="1"/>
        <v>0.11999999999989086</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5989.12</v>
      </c>
      <c r="D217" s="1">
        <f>'PR-RAS'!E221</f>
        <v>0</v>
      </c>
      <c r="E217" s="1">
        <v>0</v>
      </c>
      <c r="F217" s="1">
        <v>0</v>
      </c>
      <c r="G217" s="2">
        <f t="shared" si="0"/>
        <v>1293.6499200000001</v>
      </c>
      <c r="H217" s="2">
        <f t="shared" si="1"/>
        <v>0.11999999999989086</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98956.1</v>
      </c>
      <c r="D220" s="1">
        <f>'PR-RAS'!E224</f>
        <v>39470.17</v>
      </c>
      <c r="E220" s="1">
        <v>0</v>
      </c>
      <c r="F220" s="1">
        <v>0</v>
      </c>
      <c r="G220" s="2">
        <f t="shared" si="0"/>
        <v>38959.320359999998</v>
      </c>
      <c r="H220" s="2">
        <f t="shared" si="1"/>
        <v>0.27000000000407454</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98956.1</v>
      </c>
      <c r="D227" s="1">
        <f>'PR-RAS'!E231</f>
        <v>0</v>
      </c>
      <c r="E227" s="1">
        <v>0</v>
      </c>
      <c r="F227" s="1">
        <v>0</v>
      </c>
      <c r="G227" s="2">
        <f t="shared" si="0"/>
        <v>22364.078600000001</v>
      </c>
      <c r="H227" s="2">
        <f t="shared" si="1"/>
        <v>0.10000000000582077</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41488.15</v>
      </c>
      <c r="D228" s="1">
        <f>'PR-RAS'!E232</f>
        <v>0</v>
      </c>
      <c r="E228" s="1">
        <v>0</v>
      </c>
      <c r="F228" s="1">
        <v>0</v>
      </c>
      <c r="G228" s="2">
        <f t="shared" si="0"/>
        <v>9417.81005</v>
      </c>
      <c r="H228" s="2">
        <f t="shared" si="1"/>
        <v>0.15000000000145519</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57467.95</v>
      </c>
      <c r="D229" s="1">
        <f>'PR-RAS'!E233</f>
        <v>0</v>
      </c>
      <c r="E229" s="1">
        <v>0</v>
      </c>
      <c r="F229" s="1">
        <v>0</v>
      </c>
      <c r="G229" s="2">
        <f t="shared" si="0"/>
        <v>13102.6926</v>
      </c>
      <c r="H229" s="2">
        <f t="shared" si="1"/>
        <v>5.0000000002910383E-2</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39470.17</v>
      </c>
      <c r="E232" s="1">
        <v>0</v>
      </c>
      <c r="F232" s="1">
        <v>0</v>
      </c>
      <c r="G232" s="2">
        <f t="shared" si="0"/>
        <v>18235.218540000002</v>
      </c>
      <c r="H232" s="2">
        <f t="shared" si="1"/>
        <v>0.16999999999825377</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39470.17</v>
      </c>
      <c r="E233" s="1">
        <v>0</v>
      </c>
      <c r="F233" s="1">
        <v>0</v>
      </c>
      <c r="G233" s="2">
        <f t="shared" si="0"/>
        <v>18314.158879999999</v>
      </c>
      <c r="H233" s="2">
        <f t="shared" si="1"/>
        <v>0.16999999999825377</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18233.419999999998</v>
      </c>
      <c r="D248" s="1">
        <f>'PR-RAS'!E252</f>
        <v>16129.630000000001</v>
      </c>
      <c r="E248" s="1">
        <v>0</v>
      </c>
      <c r="F248" s="1">
        <v>0</v>
      </c>
      <c r="G248" s="2">
        <f t="shared" si="0"/>
        <v>12471.69196</v>
      </c>
      <c r="H248" s="2">
        <f t="shared" si="1"/>
        <v>0.78999999999723514</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18233.419999999998</v>
      </c>
      <c r="D255" s="1">
        <f>'PR-RAS'!E259</f>
        <v>16129.630000000001</v>
      </c>
      <c r="E255" s="1">
        <v>0</v>
      </c>
      <c r="F255" s="1">
        <v>0</v>
      </c>
      <c r="G255" s="2">
        <f t="shared" si="0"/>
        <v>12825.140719999999</v>
      </c>
      <c r="H255" s="2">
        <f t="shared" si="1"/>
        <v>0.78999999999723514</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12441.98</v>
      </c>
      <c r="D256" s="1">
        <f>'PR-RAS'!E260</f>
        <v>12873.93</v>
      </c>
      <c r="E256" s="1">
        <v>0</v>
      </c>
      <c r="F256" s="1">
        <v>0</v>
      </c>
      <c r="G256" s="2">
        <f t="shared" si="0"/>
        <v>9738.4092000000001</v>
      </c>
      <c r="H256" s="2">
        <f t="shared" si="1"/>
        <v>9.0000000000145519E-2</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5791.44</v>
      </c>
      <c r="D257" s="1">
        <f>'PR-RAS'!E261</f>
        <v>3255.7</v>
      </c>
      <c r="E257" s="1">
        <v>0</v>
      </c>
      <c r="F257" s="1">
        <v>0</v>
      </c>
      <c r="G257" s="2">
        <f t="shared" si="0"/>
        <v>3149.5270399999999</v>
      </c>
      <c r="H257" s="2">
        <f t="shared" si="1"/>
        <v>0.73999999999978172</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38065.019999999997</v>
      </c>
      <c r="D259" s="1">
        <f>'PR-RAS'!E263</f>
        <v>32267.39</v>
      </c>
      <c r="E259" s="1">
        <v>0</v>
      </c>
      <c r="F259" s="1">
        <v>0</v>
      </c>
      <c r="G259" s="2">
        <f t="shared" si="0"/>
        <v>26470.748399999997</v>
      </c>
      <c r="H259" s="2">
        <f t="shared" si="1"/>
        <v>0.4099999999962165</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38065.019999999997</v>
      </c>
      <c r="D260" s="1">
        <f>'PR-RAS'!E264</f>
        <v>29834.47</v>
      </c>
      <c r="E260" s="1">
        <v>0</v>
      </c>
      <c r="F260" s="1">
        <v>0</v>
      </c>
      <c r="G260" s="2">
        <f t="shared" si="0"/>
        <v>25313.09564</v>
      </c>
      <c r="H260" s="2">
        <f t="shared" si="1"/>
        <v>0.48999999999796273</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38065.019999999997</v>
      </c>
      <c r="D261" s="1">
        <f>'PR-RAS'!E265</f>
        <v>29834.47</v>
      </c>
      <c r="E261" s="1">
        <v>0</v>
      </c>
      <c r="F261" s="1">
        <v>0</v>
      </c>
      <c r="G261" s="2">
        <f t="shared" si="0"/>
        <v>25410.829599999997</v>
      </c>
      <c r="H261" s="2">
        <f t="shared" si="1"/>
        <v>0.48999999999796273</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2432.92</v>
      </c>
      <c r="E275" s="1">
        <v>0</v>
      </c>
      <c r="F275" s="1">
        <v>0</v>
      </c>
      <c r="G275" s="2">
        <f t="shared" si="8"/>
        <v>1333.2401600000001</v>
      </c>
      <c r="H275" s="2">
        <f t="shared" si="9"/>
        <v>7.999999999992724E-2</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2432.92</v>
      </c>
      <c r="E276" s="1">
        <v>0</v>
      </c>
      <c r="F276" s="1">
        <v>0</v>
      </c>
      <c r="G276" s="2">
        <f t="shared" si="8"/>
        <v>1338.1060000000002</v>
      </c>
      <c r="H276" s="2">
        <f t="shared" si="9"/>
        <v>7.999999999992724E-2</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399857.98000000004</v>
      </c>
      <c r="D285" s="1">
        <f>'PR-RAS'!E289</f>
        <v>385112.95</v>
      </c>
      <c r="E285" s="1">
        <v>0</v>
      </c>
      <c r="F285" s="1">
        <v>0</v>
      </c>
      <c r="G285" s="2">
        <f t="shared" si="8"/>
        <v>332303.82192000002</v>
      </c>
      <c r="H285" s="2">
        <f t="shared" si="9"/>
        <v>6.9999999948777258E-2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99479.420000000042</v>
      </c>
      <c r="E286" s="1">
        <v>0</v>
      </c>
      <c r="F286" s="1">
        <v>0</v>
      </c>
      <c r="G286" s="2">
        <f t="shared" si="8"/>
        <v>56703.269400000019</v>
      </c>
      <c r="H286" s="2">
        <f t="shared" si="9"/>
        <v>0.42000000004190952</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16735.060000000056</v>
      </c>
      <c r="D287" s="1">
        <f>'PR-RAS'!E291</f>
        <v>0</v>
      </c>
      <c r="E287" s="1">
        <v>0</v>
      </c>
      <c r="F287" s="1">
        <v>0</v>
      </c>
      <c r="G287" s="2">
        <f t="shared" si="8"/>
        <v>4786.2271600000158</v>
      </c>
      <c r="H287" s="2">
        <f t="shared" si="9"/>
        <v>6.0000000055879354E-2</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178164.43</v>
      </c>
      <c r="D288" s="1">
        <f>'PR-RAS'!E292</f>
        <v>0</v>
      </c>
      <c r="E288" s="1">
        <v>0</v>
      </c>
      <c r="F288" s="1">
        <v>0</v>
      </c>
      <c r="G288" s="2">
        <f t="shared" si="8"/>
        <v>51133.191409999992</v>
      </c>
      <c r="H288" s="2">
        <f t="shared" si="9"/>
        <v>0.42999999999301508</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7136.99</v>
      </c>
      <c r="D293" s="1">
        <f>'PR-RAS'!E298</f>
        <v>10403.57</v>
      </c>
      <c r="E293" s="1">
        <v>0</v>
      </c>
      <c r="F293" s="1">
        <v>0</v>
      </c>
      <c r="G293" s="2">
        <f t="shared" si="8"/>
        <v>8159.6859599999989</v>
      </c>
      <c r="H293" s="2">
        <f t="shared" si="9"/>
        <v>0.44000000000050932</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7136.99</v>
      </c>
      <c r="D294" s="1">
        <f>'PR-RAS'!E299</f>
        <v>10403.57</v>
      </c>
      <c r="E294" s="1">
        <v>0</v>
      </c>
      <c r="F294" s="1">
        <v>0</v>
      </c>
      <c r="G294" s="2">
        <f t="shared" si="8"/>
        <v>8187.6300899999987</v>
      </c>
      <c r="H294" s="2">
        <f t="shared" si="9"/>
        <v>0.44000000000050932</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7136.99</v>
      </c>
      <c r="D295" s="1">
        <f>'PR-RAS'!E300</f>
        <v>10403.57</v>
      </c>
      <c r="E295" s="1">
        <v>0</v>
      </c>
      <c r="F295" s="1">
        <v>0</v>
      </c>
      <c r="G295" s="2">
        <f t="shared" si="8"/>
        <v>8215.5742199999986</v>
      </c>
      <c r="H295" s="2">
        <f t="shared" si="9"/>
        <v>0.44000000000050932</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7136.99</v>
      </c>
      <c r="D296" s="1">
        <f>'PR-RAS'!E301</f>
        <v>10403.57</v>
      </c>
      <c r="E296" s="1">
        <v>0</v>
      </c>
      <c r="F296" s="1">
        <v>0</v>
      </c>
      <c r="G296" s="2">
        <f t="shared" si="8"/>
        <v>8243.5183499999985</v>
      </c>
      <c r="H296" s="2">
        <f t="shared" si="9"/>
        <v>0.44000000000050932</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22577.11</v>
      </c>
      <c r="D345" s="1">
        <f>'PR-RAS'!E350</f>
        <v>6412.38</v>
      </c>
      <c r="E345" s="1">
        <v>0</v>
      </c>
      <c r="F345" s="1">
        <v>0</v>
      </c>
      <c r="G345" s="2">
        <f t="shared" si="8"/>
        <v>12178.243280000001</v>
      </c>
      <c r="H345" s="2">
        <f t="shared" si="9"/>
        <v>0.49000000000069122</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22577.11</v>
      </c>
      <c r="D358" s="1">
        <f>'PR-RAS'!E363</f>
        <v>6412.38</v>
      </c>
      <c r="E358" s="1">
        <v>0</v>
      </c>
      <c r="F358" s="1">
        <v>0</v>
      </c>
      <c r="G358" s="2">
        <f t="shared" si="8"/>
        <v>12638.46759</v>
      </c>
      <c r="H358" s="2">
        <f t="shared" si="9"/>
        <v>0.49000000000069122</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13423.88</v>
      </c>
      <c r="D359" s="1">
        <f>'PR-RAS'!E364</f>
        <v>0</v>
      </c>
      <c r="E359" s="1">
        <v>0</v>
      </c>
      <c r="F359" s="1">
        <v>0</v>
      </c>
      <c r="G359" s="2">
        <f t="shared" si="8"/>
        <v>4805.7490399999997</v>
      </c>
      <c r="H359" s="2">
        <f t="shared" si="9"/>
        <v>0.12000000000080036</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2176.65</v>
      </c>
      <c r="D361" s="1">
        <f>'PR-RAS'!E366</f>
        <v>0</v>
      </c>
      <c r="E361" s="1">
        <v>0</v>
      </c>
      <c r="F361" s="1">
        <v>0</v>
      </c>
      <c r="G361" s="2">
        <f t="shared" si="8"/>
        <v>783.59400000000005</v>
      </c>
      <c r="H361" s="2">
        <f t="shared" si="9"/>
        <v>0.34999999999990905</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11247.23</v>
      </c>
      <c r="D362" s="1">
        <f>'PR-RAS'!E367</f>
        <v>0</v>
      </c>
      <c r="E362" s="1">
        <v>0</v>
      </c>
      <c r="F362" s="1">
        <v>0</v>
      </c>
      <c r="G362" s="2">
        <f t="shared" si="8"/>
        <v>4060.2500299999997</v>
      </c>
      <c r="H362" s="2">
        <f t="shared" si="9"/>
        <v>0.22999999999956344</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3860.91</v>
      </c>
      <c r="D364" s="1">
        <f>'PR-RAS'!E369</f>
        <v>622.35</v>
      </c>
      <c r="E364" s="1">
        <v>0</v>
      </c>
      <c r="F364" s="1">
        <v>0</v>
      </c>
      <c r="G364" s="2">
        <f t="shared" si="8"/>
        <v>1853.3364299999998</v>
      </c>
      <c r="H364" s="2">
        <f t="shared" si="9"/>
        <v>0.44000000000016826</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2490.89</v>
      </c>
      <c r="D365" s="1">
        <f>'PR-RAS'!E370</f>
        <v>622.35</v>
      </c>
      <c r="E365" s="1">
        <v>0</v>
      </c>
      <c r="F365" s="1">
        <v>0</v>
      </c>
      <c r="G365" s="2">
        <f t="shared" si="8"/>
        <v>1359.75476</v>
      </c>
      <c r="H365" s="2">
        <f t="shared" si="9"/>
        <v>0.46000000000015007</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1370.02</v>
      </c>
      <c r="D371" s="1">
        <f>'PR-RAS'!E376</f>
        <v>0</v>
      </c>
      <c r="E371" s="1">
        <v>0</v>
      </c>
      <c r="F371" s="1">
        <v>0</v>
      </c>
      <c r="G371" s="2">
        <f t="shared" si="8"/>
        <v>506.9074</v>
      </c>
      <c r="H371" s="2">
        <f t="shared" si="9"/>
        <v>1.999999999998181E-2</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5292.32</v>
      </c>
      <c r="D386" s="1">
        <f>'PR-RAS'!E391</f>
        <v>5790.03</v>
      </c>
      <c r="E386" s="1">
        <v>0</v>
      </c>
      <c r="F386" s="1">
        <v>0</v>
      </c>
      <c r="G386" s="2">
        <f t="shared" si="8"/>
        <v>6495.8662999999988</v>
      </c>
      <c r="H386" s="2">
        <f t="shared" si="9"/>
        <v>0.3499999999994543</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5292.32</v>
      </c>
      <c r="D389" s="1">
        <f>'PR-RAS'!E394</f>
        <v>5790.03</v>
      </c>
      <c r="E389" s="1">
        <v>0</v>
      </c>
      <c r="F389" s="1">
        <v>0</v>
      </c>
      <c r="G389" s="2">
        <f t="shared" si="8"/>
        <v>6546.4834399999991</v>
      </c>
      <c r="H389" s="2">
        <f t="shared" si="9"/>
        <v>0.3499999999994543</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3991.1899999999996</v>
      </c>
      <c r="E402" s="1">
        <v>0</v>
      </c>
      <c r="F402" s="1">
        <v>0</v>
      </c>
      <c r="G402" s="2">
        <f t="shared" si="8"/>
        <v>3200.9343799999997</v>
      </c>
      <c r="H402" s="2">
        <f t="shared" si="9"/>
        <v>0.18999999999959982</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15440.12</v>
      </c>
      <c r="D403" s="1">
        <f>'PR-RAS'!E408</f>
        <v>0</v>
      </c>
      <c r="E403" s="1">
        <v>0</v>
      </c>
      <c r="F403" s="1">
        <v>0</v>
      </c>
      <c r="G403" s="2">
        <f t="shared" si="8"/>
        <v>6206.9282400000011</v>
      </c>
      <c r="H403" s="2">
        <f t="shared" si="9"/>
        <v>0.12000000000080036</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383825.83</v>
      </c>
      <c r="D405" s="1">
        <f>'PR-RAS'!E410</f>
        <v>0</v>
      </c>
      <c r="E405" s="1">
        <v>0</v>
      </c>
      <c r="F405" s="1">
        <v>0</v>
      </c>
      <c r="G405" s="2">
        <f t="shared" si="8"/>
        <v>155065.63532000003</v>
      </c>
      <c r="H405" s="2">
        <f t="shared" si="9"/>
        <v>0.16999999998370185</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390259.91</v>
      </c>
      <c r="D407" s="1">
        <f>'PR-RAS'!E412</f>
        <v>494995.94000000006</v>
      </c>
      <c r="E407" s="1">
        <v>0</v>
      </c>
      <c r="F407" s="1">
        <v>0</v>
      </c>
      <c r="G407" s="2">
        <f t="shared" si="8"/>
        <v>560382.22674000007</v>
      </c>
      <c r="H407" s="2">
        <f t="shared" si="9"/>
        <v>0.1499999999650754</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422435.09</v>
      </c>
      <c r="D408" s="1">
        <f>'PR-RAS'!E413</f>
        <v>391525.33</v>
      </c>
      <c r="E408" s="1">
        <v>0</v>
      </c>
      <c r="F408" s="1">
        <v>0</v>
      </c>
      <c r="G408" s="2">
        <f t="shared" si="8"/>
        <v>490632.70024999999</v>
      </c>
      <c r="H408" s="2">
        <f t="shared" si="9"/>
        <v>0.42000000004190952</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103470.61000000004</v>
      </c>
      <c r="E409" s="1">
        <v>0</v>
      </c>
      <c r="F409" s="1">
        <v>0</v>
      </c>
      <c r="G409" s="2">
        <f t="shared" si="8"/>
        <v>84432.017760000032</v>
      </c>
      <c r="H409" s="2">
        <f t="shared" si="9"/>
        <v>0.38999999995576218</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32175.180000000051</v>
      </c>
      <c r="D410" s="1">
        <f>'PR-RAS'!E415</f>
        <v>0</v>
      </c>
      <c r="E410" s="1">
        <v>0</v>
      </c>
      <c r="F410" s="1">
        <v>0</v>
      </c>
      <c r="G410" s="2">
        <f t="shared" si="8"/>
        <v>13159.64862000002</v>
      </c>
      <c r="H410" s="2">
        <f t="shared" si="9"/>
        <v>0.18000000005122274</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205661.40000000002</v>
      </c>
      <c r="D412" s="1">
        <f>'PR-RAS'!E417</f>
        <v>0</v>
      </c>
      <c r="E412" s="1">
        <v>0</v>
      </c>
      <c r="F412" s="1">
        <v>0</v>
      </c>
      <c r="G412" s="2">
        <f t="shared" si="8"/>
        <v>84526.835400000011</v>
      </c>
      <c r="H412" s="2">
        <f t="shared" si="9"/>
        <v>0.40000000002328306</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390259.91</v>
      </c>
      <c r="D633" s="1">
        <f>'PR-RAS'!E639</f>
        <v>494995.94000000006</v>
      </c>
      <c r="E633" s="1">
        <v>0</v>
      </c>
      <c r="F633" s="1">
        <v>0</v>
      </c>
      <c r="G633" s="2">
        <f t="shared" si="10"/>
        <v>872319.13128000009</v>
      </c>
      <c r="H633" s="2">
        <f t="shared" si="11"/>
        <v>0.1499999999650754</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422435.09</v>
      </c>
      <c r="D634" s="1">
        <f>'PR-RAS'!E640</f>
        <v>391525.33</v>
      </c>
      <c r="E634" s="1">
        <v>0</v>
      </c>
      <c r="F634" s="1">
        <v>0</v>
      </c>
      <c r="G634" s="2">
        <f t="shared" si="10"/>
        <v>763072.47975000006</v>
      </c>
      <c r="H634" s="2">
        <f t="shared" si="11"/>
        <v>0.42000000004190952</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103470.61000000004</v>
      </c>
      <c r="E635" s="1">
        <v>0</v>
      </c>
      <c r="F635" s="1">
        <v>0</v>
      </c>
      <c r="G635" s="2">
        <f t="shared" si="10"/>
        <v>131200.73348000005</v>
      </c>
      <c r="H635" s="2">
        <f t="shared" si="11"/>
        <v>0.38999999995576218</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32175.180000000051</v>
      </c>
      <c r="D636" s="1">
        <f>'PR-RAS'!E642</f>
        <v>0</v>
      </c>
      <c r="E636" s="1">
        <v>0</v>
      </c>
      <c r="F636" s="1">
        <v>0</v>
      </c>
      <c r="G636" s="2">
        <f t="shared" si="10"/>
        <v>20431.239300000034</v>
      </c>
      <c r="H636" s="2">
        <f t="shared" si="11"/>
        <v>0.18000000005122274</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205661.40000000002</v>
      </c>
      <c r="D638" s="1">
        <f>'PR-RAS'!E644</f>
        <v>0</v>
      </c>
      <c r="E638" s="1">
        <v>0</v>
      </c>
      <c r="F638" s="1">
        <v>0</v>
      </c>
      <c r="G638" s="2">
        <f t="shared" si="10"/>
        <v>131006.31180000001</v>
      </c>
      <c r="H638" s="2">
        <f t="shared" si="11"/>
        <v>0.40000000002328306</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103470.61000000004</v>
      </c>
      <c r="E639" s="1">
        <v>0</v>
      </c>
      <c r="F639" s="1">
        <v>0</v>
      </c>
      <c r="G639" s="2">
        <f t="shared" si="10"/>
        <v>132028.49836000006</v>
      </c>
      <c r="H639" s="2">
        <f t="shared" si="11"/>
        <v>0.38999999995576218</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237836.58000000007</v>
      </c>
      <c r="D640" s="1">
        <f>'PR-RAS'!E646</f>
        <v>0</v>
      </c>
      <c r="E640" s="1">
        <v>0</v>
      </c>
      <c r="F640" s="1">
        <v>0</v>
      </c>
      <c r="G640" s="2">
        <f t="shared" si="10"/>
        <v>151977.57462000006</v>
      </c>
      <c r="H640" s="2">
        <f t="shared" si="11"/>
        <v>0.41999999992549419</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20531.77</v>
      </c>
      <c r="D642" s="1">
        <f>'PR-RAS'!E649</f>
        <v>29475.45</v>
      </c>
      <c r="E642" s="1">
        <v>0</v>
      </c>
      <c r="F642" s="1">
        <v>0</v>
      </c>
      <c r="G642" s="2">
        <f t="shared" si="10"/>
        <v>50948.391470000002</v>
      </c>
      <c r="H642" s="2">
        <f t="shared" si="11"/>
        <v>0.68000000000029104</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395658.13</v>
      </c>
      <c r="D643" s="1">
        <f>'PR-RAS'!E650</f>
        <v>535822.96</v>
      </c>
      <c r="E643" s="1">
        <v>0</v>
      </c>
      <c r="F643" s="1">
        <v>0</v>
      </c>
      <c r="G643" s="2">
        <f t="shared" si="10"/>
        <v>942009.2000999999</v>
      </c>
      <c r="H643" s="2">
        <f t="shared" si="11"/>
        <v>0.17000000004190952</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411928.94</v>
      </c>
      <c r="D644" s="1">
        <f>'PR-RAS'!E651</f>
        <v>498539.97</v>
      </c>
      <c r="E644" s="1">
        <v>0</v>
      </c>
      <c r="F644" s="1">
        <v>0</v>
      </c>
      <c r="G644" s="2">
        <f t="shared" si="10"/>
        <v>905992.70983999991</v>
      </c>
      <c r="H644" s="2">
        <f t="shared" si="11"/>
        <v>9.0000000025611371E-2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4260.960000000021</v>
      </c>
      <c r="D645" s="1">
        <f>'PR-RAS'!E652</f>
        <v>66758.439999999944</v>
      </c>
      <c r="E645" s="1">
        <v>0</v>
      </c>
      <c r="F645" s="1">
        <v>0</v>
      </c>
      <c r="G645" s="2">
        <f t="shared" si="10"/>
        <v>88728.928959999947</v>
      </c>
      <c r="H645" s="2">
        <f t="shared" si="11"/>
        <v>0.47999999992316589</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10</v>
      </c>
      <c r="D646" s="1">
        <f>'PR-RAS'!E653</f>
        <v>32</v>
      </c>
      <c r="E646" s="1">
        <v>0</v>
      </c>
      <c r="F646" s="1">
        <v>0</v>
      </c>
      <c r="G646" s="2">
        <f t="shared" si="10"/>
        <v>47.730000000000004</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10</v>
      </c>
      <c r="D648" s="1">
        <f>'PR-RAS'!E655</f>
        <v>32</v>
      </c>
      <c r="E648" s="1">
        <v>0</v>
      </c>
      <c r="F648" s="1">
        <v>0</v>
      </c>
      <c r="G648" s="2">
        <f t="shared" si="10"/>
        <v>47.878</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188399.35</v>
      </c>
      <c r="D654" s="1">
        <f>'PR-RAS'!E661</f>
        <v>182083.5</v>
      </c>
      <c r="E654" s="1">
        <v>0</v>
      </c>
      <c r="F654" s="1">
        <v>0</v>
      </c>
      <c r="G654" s="2">
        <f t="shared" si="10"/>
        <v>360825.82655</v>
      </c>
      <c r="H654" s="2">
        <f t="shared" si="11"/>
        <v>0.85000000000582077</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1495</v>
      </c>
      <c r="E655" s="1">
        <v>0</v>
      </c>
      <c r="F655" s="1">
        <v>0</v>
      </c>
      <c r="G655" s="2">
        <f t="shared" si="10"/>
        <v>1955.46</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1990.85</v>
      </c>
      <c r="D657" s="1">
        <f>'PR-RAS'!E664</f>
        <v>0</v>
      </c>
      <c r="E657" s="1">
        <v>0</v>
      </c>
      <c r="F657" s="1">
        <v>0</v>
      </c>
      <c r="G657" s="2">
        <f t="shared" si="10"/>
        <v>1305.9975999999999</v>
      </c>
      <c r="H657" s="2">
        <f t="shared" si="11"/>
        <v>0.15000000000009095</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14599.51</v>
      </c>
      <c r="D658" s="1">
        <f>'PR-RAS'!E665</f>
        <v>0</v>
      </c>
      <c r="E658" s="1">
        <v>0</v>
      </c>
      <c r="F658" s="1">
        <v>0</v>
      </c>
      <c r="G658" s="2">
        <f t="shared" si="10"/>
        <v>9591.8780700000007</v>
      </c>
      <c r="H658" s="2">
        <f t="shared" si="11"/>
        <v>0.48999999999978172</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12812.57</v>
      </c>
      <c r="D662" s="1">
        <f>'PR-RAS'!E669</f>
        <v>10101.959999999999</v>
      </c>
      <c r="E662" s="1">
        <v>0</v>
      </c>
      <c r="F662" s="1">
        <v>0</v>
      </c>
      <c r="G662" s="2">
        <f t="shared" si="10"/>
        <v>21823.899890000001</v>
      </c>
      <c r="H662" s="2">
        <f t="shared" si="11"/>
        <v>0.47000000000116415</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8233.02</v>
      </c>
      <c r="D687" s="1">
        <f>'PR-RAS'!E694</f>
        <v>104989.05</v>
      </c>
      <c r="E687" s="1">
        <v>0</v>
      </c>
      <c r="F687" s="1">
        <v>0</v>
      </c>
      <c r="G687" s="2">
        <f t="shared" si="10"/>
        <v>149692.82832</v>
      </c>
      <c r="H687" s="2">
        <f t="shared" si="11"/>
        <v>7.0000000003346941E-2</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1267.01</v>
      </c>
      <c r="D711" s="1">
        <f>'PR-RAS'!E718</f>
        <v>3382.5</v>
      </c>
      <c r="E711" s="1">
        <v>0</v>
      </c>
      <c r="F711" s="1">
        <v>0</v>
      </c>
      <c r="G711" s="2">
        <f t="shared" si="10"/>
        <v>5702.7271000000001</v>
      </c>
      <c r="H711" s="2">
        <f t="shared" si="11"/>
        <v>0.50999999999999091</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11629.57</v>
      </c>
      <c r="D718" s="1">
        <f>'PR-RAS'!E725</f>
        <v>21000.720000000001</v>
      </c>
      <c r="E718" s="1">
        <v>0</v>
      </c>
      <c r="F718" s="1">
        <v>0</v>
      </c>
      <c r="G718" s="2">
        <f t="shared" si="10"/>
        <v>38453.43417</v>
      </c>
      <c r="H718" s="2">
        <f t="shared" si="11"/>
        <v>0.70999999999912689</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41488.15</v>
      </c>
      <c r="D754" s="1">
        <f>'PR-RAS'!E761</f>
        <v>0</v>
      </c>
      <c r="E754" s="1">
        <v>0</v>
      </c>
      <c r="F754" s="1">
        <v>0</v>
      </c>
      <c r="G754" s="2">
        <f t="shared" si="10"/>
        <v>31240.576950000002</v>
      </c>
      <c r="H754" s="2">
        <f t="shared" si="11"/>
        <v>0.15000000000145519</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57467.95</v>
      </c>
      <c r="D761" s="1">
        <f>'PR-RAS'!E768</f>
        <v>0</v>
      </c>
      <c r="E761" s="1">
        <v>0</v>
      </c>
      <c r="F761" s="1">
        <v>0</v>
      </c>
      <c r="G761" s="2">
        <f t="shared" si="10"/>
        <v>43675.642</v>
      </c>
      <c r="H761" s="2">
        <f t="shared" si="11"/>
        <v>5.0000000002910383E-2</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796.37</v>
      </c>
      <c r="D809" s="1">
        <f>'PR-RAS'!E816</f>
        <v>6470.91</v>
      </c>
      <c r="E809" s="1">
        <v>0</v>
      </c>
      <c r="F809" s="1">
        <v>0</v>
      </c>
      <c r="G809" s="2">
        <f t="shared" si="10"/>
        <v>11100.457520000002</v>
      </c>
      <c r="H809" s="2">
        <f t="shared" si="11"/>
        <v>0.46000000000015007</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4778.0200000000004</v>
      </c>
      <c r="D812" s="1">
        <f>'PR-RAS'!E819</f>
        <v>3600</v>
      </c>
      <c r="E812" s="1">
        <v>0</v>
      </c>
      <c r="F812" s="1">
        <v>0</v>
      </c>
      <c r="G812" s="2">
        <f t="shared" si="18"/>
        <v>9714.1742200000008</v>
      </c>
      <c r="H812" s="2">
        <f t="shared" si="19"/>
        <v>2.0000000000436557E-2</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4778.0200000000004</v>
      </c>
      <c r="D814" s="1">
        <f>'PR-RAS'!E821</f>
        <v>2389.02</v>
      </c>
      <c r="E814" s="1">
        <v>0</v>
      </c>
      <c r="F814" s="1">
        <v>0</v>
      </c>
      <c r="G814" s="2">
        <f t="shared" si="18"/>
        <v>7769.0767800000003</v>
      </c>
      <c r="H814" s="2">
        <f t="shared" si="19"/>
        <v>4.0000000000418368E-2</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2089.5700000000002</v>
      </c>
      <c r="D816" s="1">
        <f>'PR-RAS'!E823</f>
        <v>414</v>
      </c>
      <c r="E816" s="1">
        <v>0</v>
      </c>
      <c r="F816" s="1">
        <v>0</v>
      </c>
      <c r="G816" s="2">
        <f t="shared" si="18"/>
        <v>2377.8195500000002</v>
      </c>
      <c r="H816" s="2">
        <f t="shared" si="19"/>
        <v>0.42999999999983629</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1857.78</v>
      </c>
      <c r="D817" s="1">
        <f>'PR-RAS'!E824</f>
        <v>2496.8200000000002</v>
      </c>
      <c r="E817" s="1">
        <v>0</v>
      </c>
      <c r="F817" s="1">
        <v>0</v>
      </c>
      <c r="G817" s="2">
        <f t="shared" si="18"/>
        <v>5590.7587199999998</v>
      </c>
      <c r="H817" s="2">
        <f t="shared" si="19"/>
        <v>0.39999999999986358</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758.88</v>
      </c>
      <c r="E818" s="1">
        <v>0</v>
      </c>
      <c r="F818" s="1">
        <v>0</v>
      </c>
      <c r="G818" s="2">
        <f t="shared" si="18"/>
        <v>1240.00992</v>
      </c>
      <c r="H818" s="2">
        <f t="shared" si="19"/>
        <v>0.12000000000000455</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3933.66</v>
      </c>
      <c r="D821" s="1">
        <f>'PR-RAS'!E828</f>
        <v>0</v>
      </c>
      <c r="E821" s="1">
        <v>0</v>
      </c>
      <c r="F821" s="1">
        <v>0</v>
      </c>
      <c r="G821" s="2">
        <f t="shared" si="18"/>
        <v>3225.6011999999996</v>
      </c>
      <c r="H821" s="2">
        <f t="shared" si="19"/>
        <v>0.34000000000014552</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2432.92</v>
      </c>
      <c r="E823" s="1">
        <v>0</v>
      </c>
      <c r="F823" s="1">
        <v>0</v>
      </c>
      <c r="G823" s="2">
        <f t="shared" si="18"/>
        <v>3999.72048</v>
      </c>
      <c r="H823" s="2">
        <f t="shared" si="19"/>
        <v>7.999999999992724E-2</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221643.11</v>
      </c>
      <c r="D1480" s="6"/>
      <c r="E1480" s="6">
        <v>0</v>
      </c>
      <c r="F1480" s="6">
        <v>0</v>
      </c>
      <c r="G1480" s="7">
        <f t="shared" ref="G1480:G1580" si="34">B1480/1000*C1480</f>
        <v>221.64310999999998</v>
      </c>
      <c r="H1480" s="7">
        <f t="shared" ref="H1480:H1580" si="35">ABS(C1480-ROUND(C1480,0))</f>
        <v>0.10999999998603016</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384723.57</v>
      </c>
      <c r="D1481" s="1">
        <v>0</v>
      </c>
      <c r="E1481" s="1">
        <v>0</v>
      </c>
      <c r="F1481" s="1">
        <v>0</v>
      </c>
      <c r="G1481" s="2">
        <f t="shared" si="34"/>
        <v>769.44713999999999</v>
      </c>
      <c r="H1481" s="2">
        <f t="shared" si="35"/>
        <v>0.42999999999301508</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378311.19</v>
      </c>
      <c r="D1483" s="1">
        <v>0</v>
      </c>
      <c r="E1483" s="1">
        <v>0</v>
      </c>
      <c r="F1483" s="1">
        <v>0</v>
      </c>
      <c r="G1483" s="2">
        <f t="shared" si="34"/>
        <v>1513.24476</v>
      </c>
      <c r="H1483" s="2">
        <f t="shared" si="35"/>
        <v>0.19000000000232831</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141182.94</v>
      </c>
      <c r="D1484" s="1">
        <v>0</v>
      </c>
      <c r="E1484" s="1">
        <v>0</v>
      </c>
      <c r="F1484" s="1">
        <v>0</v>
      </c>
      <c r="G1484" s="2">
        <f t="shared" si="34"/>
        <v>705.91470000000004</v>
      </c>
      <c r="H1484" s="2">
        <f t="shared" si="35"/>
        <v>5.9999999997671694E-2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139313.79999999999</v>
      </c>
      <c r="D1485" s="1">
        <v>0</v>
      </c>
      <c r="E1485" s="1">
        <v>0</v>
      </c>
      <c r="F1485" s="1">
        <v>0</v>
      </c>
      <c r="G1485" s="2">
        <f t="shared" si="34"/>
        <v>835.88279999999997</v>
      </c>
      <c r="H1485" s="2">
        <f t="shared" si="35"/>
        <v>0.20000000001164153</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2511.94</v>
      </c>
      <c r="D1486" s="1">
        <v>0</v>
      </c>
      <c r="E1486" s="1">
        <v>0</v>
      </c>
      <c r="F1486" s="1">
        <v>0</v>
      </c>
      <c r="G1486" s="2">
        <f t="shared" si="34"/>
        <v>17.583580000000001</v>
      </c>
      <c r="H1486" s="2">
        <f t="shared" si="35"/>
        <v>5.999999999994543E-2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39470.17</v>
      </c>
      <c r="D1488" s="1">
        <v>0</v>
      </c>
      <c r="E1488" s="1">
        <v>0</v>
      </c>
      <c r="F1488" s="1">
        <v>0</v>
      </c>
      <c r="G1488" s="2">
        <f>B1488/1000*C1488</f>
        <v>355.23152999999996</v>
      </c>
      <c r="H1488" s="2">
        <f>ABS(C1488-ROUND(C1488,0))</f>
        <v>0.16999999999825377</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16129.63</v>
      </c>
      <c r="D1489" s="1">
        <v>0</v>
      </c>
      <c r="E1489" s="1">
        <v>0</v>
      </c>
      <c r="F1489" s="1">
        <v>0</v>
      </c>
      <c r="G1489" s="2">
        <f t="shared" si="34"/>
        <v>161.2963</v>
      </c>
      <c r="H1489" s="2">
        <f t="shared" si="35"/>
        <v>0.37000000000080036</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32267.39</v>
      </c>
      <c r="D1490" s="1">
        <v>0</v>
      </c>
      <c r="E1490" s="1">
        <v>0</v>
      </c>
      <c r="F1490" s="1">
        <v>0</v>
      </c>
      <c r="G1490" s="2">
        <f t="shared" si="34"/>
        <v>354.94128999999998</v>
      </c>
      <c r="H1490" s="2">
        <f t="shared" si="35"/>
        <v>0.38999999999941792</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7435.32</v>
      </c>
      <c r="D1491" s="1">
        <v>0</v>
      </c>
      <c r="E1491" s="1">
        <v>0</v>
      </c>
      <c r="F1491" s="1">
        <v>0</v>
      </c>
      <c r="G1491" s="2">
        <f t="shared" si="34"/>
        <v>89.223839999999996</v>
      </c>
      <c r="H1491" s="2">
        <f t="shared" si="35"/>
        <v>0.31999999999970896</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6412.38</v>
      </c>
      <c r="D1492" s="1">
        <v>0</v>
      </c>
      <c r="E1492" s="1">
        <v>0</v>
      </c>
      <c r="F1492" s="1">
        <v>0</v>
      </c>
      <c r="G1492" s="2">
        <f t="shared" si="34"/>
        <v>83.360939999999999</v>
      </c>
      <c r="H1492" s="2">
        <f t="shared" si="35"/>
        <v>0.38000000000010914</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495121.53000000009</v>
      </c>
      <c r="D1499" s="1">
        <v>0</v>
      </c>
      <c r="E1499" s="1">
        <v>0</v>
      </c>
      <c r="F1499" s="1">
        <v>0</v>
      </c>
      <c r="G1499" s="2">
        <f t="shared" si="34"/>
        <v>9902.4306000000015</v>
      </c>
      <c r="H1499" s="2">
        <f t="shared" si="35"/>
        <v>0.46999999991385266</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441863.63000000012</v>
      </c>
      <c r="D1501" s="1">
        <v>0</v>
      </c>
      <c r="E1501" s="1">
        <v>0</v>
      </c>
      <c r="F1501" s="1">
        <v>0</v>
      </c>
      <c r="G1501" s="2">
        <f t="shared" si="34"/>
        <v>9720.9998600000017</v>
      </c>
      <c r="H1501" s="2">
        <f t="shared" si="35"/>
        <v>0.36999999987892807</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155443.26</v>
      </c>
      <c r="D1502" s="1">
        <v>0</v>
      </c>
      <c r="E1502" s="1">
        <v>0</v>
      </c>
      <c r="F1502" s="1">
        <v>0</v>
      </c>
      <c r="G1502" s="2">
        <f t="shared" si="34"/>
        <v>3575.1949800000002</v>
      </c>
      <c r="H1502" s="2">
        <f t="shared" si="35"/>
        <v>0.26000000000931323</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155442.28</v>
      </c>
      <c r="D1503" s="1">
        <v>0</v>
      </c>
      <c r="E1503" s="1">
        <v>0</v>
      </c>
      <c r="F1503" s="1">
        <v>0</v>
      </c>
      <c r="G1503" s="2">
        <f t="shared" si="34"/>
        <v>3730.61472</v>
      </c>
      <c r="H1503" s="2">
        <f t="shared" si="35"/>
        <v>0.27999999999883585</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3096.95</v>
      </c>
      <c r="D1504" s="1">
        <v>0</v>
      </c>
      <c r="E1504" s="1">
        <v>0</v>
      </c>
      <c r="F1504" s="1">
        <v>0</v>
      </c>
      <c r="G1504" s="2">
        <f t="shared" si="34"/>
        <v>77.423749999999998</v>
      </c>
      <c r="H1504" s="2">
        <f t="shared" si="35"/>
        <v>5.0000000000181899E-2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66579.600000000006</v>
      </c>
      <c r="D1506" s="1">
        <v>0</v>
      </c>
      <c r="E1506" s="1">
        <v>0</v>
      </c>
      <c r="F1506" s="1">
        <v>0</v>
      </c>
      <c r="G1506" s="2">
        <f>B1506/1000*C1506</f>
        <v>1797.6492000000001</v>
      </c>
      <c r="H1506" s="2">
        <f>ABS(C1506-ROUND(C1506,0))</f>
        <v>0.39999999999417923</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25214.34</v>
      </c>
      <c r="D1507" s="1">
        <v>0</v>
      </c>
      <c r="E1507" s="1">
        <v>0</v>
      </c>
      <c r="F1507" s="1">
        <v>0</v>
      </c>
      <c r="G1507" s="2">
        <f t="shared" si="34"/>
        <v>706.00152000000003</v>
      </c>
      <c r="H1507" s="2">
        <f t="shared" si="35"/>
        <v>0.34000000000014552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34310</v>
      </c>
      <c r="D1508" s="1">
        <v>0</v>
      </c>
      <c r="E1508" s="1">
        <v>0</v>
      </c>
      <c r="F1508" s="1">
        <v>0</v>
      </c>
      <c r="G1508" s="2">
        <f t="shared" si="34"/>
        <v>994.99</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1777.2</v>
      </c>
      <c r="D1509" s="1">
        <v>0</v>
      </c>
      <c r="E1509" s="1">
        <v>0</v>
      </c>
      <c r="F1509" s="1">
        <v>0</v>
      </c>
      <c r="G1509" s="2">
        <f t="shared" si="34"/>
        <v>53.316000000000003</v>
      </c>
      <c r="H1509" s="2">
        <f t="shared" si="35"/>
        <v>0.20000000000004547</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47926.3</v>
      </c>
      <c r="D1510" s="1">
        <v>0</v>
      </c>
      <c r="E1510" s="1">
        <v>0</v>
      </c>
      <c r="F1510" s="1">
        <v>0</v>
      </c>
      <c r="G1510" s="2">
        <f t="shared" si="34"/>
        <v>1485.7153000000001</v>
      </c>
      <c r="H1510" s="2">
        <f t="shared" si="35"/>
        <v>0.30000000000291038</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5331.6</v>
      </c>
      <c r="D1511" s="1">
        <v>0</v>
      </c>
      <c r="E1511" s="1">
        <v>0</v>
      </c>
      <c r="F1511" s="1">
        <v>0</v>
      </c>
      <c r="G1511" s="2">
        <f t="shared" si="34"/>
        <v>170.61120000000003</v>
      </c>
      <c r="H1511" s="2">
        <f t="shared" si="35"/>
        <v>0.3999999999996362</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5331.6</v>
      </c>
      <c r="D1515" s="1">
        <v>0</v>
      </c>
      <c r="E1515" s="1">
        <v>0</v>
      </c>
      <c r="F1515" s="1">
        <v>0</v>
      </c>
      <c r="G1515" s="2">
        <f t="shared" si="34"/>
        <v>191.9376</v>
      </c>
      <c r="H1515" s="2">
        <f t="shared" si="35"/>
        <v>0.3999999999996362</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111245.14999999985</v>
      </c>
      <c r="D1517" s="1">
        <v>0</v>
      </c>
      <c r="E1517" s="1">
        <v>0</v>
      </c>
      <c r="F1517" s="1">
        <v>0</v>
      </c>
      <c r="G1517" s="2">
        <f t="shared" si="34"/>
        <v>4227.3156999999937</v>
      </c>
      <c r="H1517" s="2">
        <f t="shared" si="35"/>
        <v>0.14999999984866008</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513.95000000000005</v>
      </c>
      <c r="D1518" s="1">
        <v>0</v>
      </c>
      <c r="E1518" s="1">
        <v>0</v>
      </c>
      <c r="F1518" s="1">
        <v>0</v>
      </c>
      <c r="G1518" s="2">
        <f t="shared" si="34"/>
        <v>20.044050000000002</v>
      </c>
      <c r="H1518" s="2">
        <f t="shared" si="35"/>
        <v>4.9999999999954525E-2</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513.95000000000005</v>
      </c>
      <c r="D1570" s="1">
        <v>0</v>
      </c>
      <c r="E1570" s="1">
        <v>0</v>
      </c>
      <c r="F1570" s="1">
        <v>0</v>
      </c>
      <c r="G1570" s="2">
        <f t="shared" si="34"/>
        <v>46.769450000000006</v>
      </c>
      <c r="H1570" s="2">
        <f t="shared" si="35"/>
        <v>4.9999999999954525E-2</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513.95000000000005</v>
      </c>
      <c r="D1574" s="1">
        <v>0</v>
      </c>
      <c r="E1574" s="1">
        <v>0</v>
      </c>
      <c r="F1574" s="1">
        <v>0</v>
      </c>
      <c r="G1574" s="2">
        <f t="shared" si="34"/>
        <v>48.825250000000004</v>
      </c>
      <c r="H1574" s="2">
        <f t="shared" si="35"/>
        <v>4.9999999999954525E-2</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110731.2</v>
      </c>
      <c r="D1576" s="1">
        <v>0</v>
      </c>
      <c r="E1576" s="1">
        <v>0</v>
      </c>
      <c r="F1576" s="1">
        <v>0</v>
      </c>
      <c r="G1576" s="2">
        <f t="shared" si="34"/>
        <v>10740.9264</v>
      </c>
      <c r="H1576" s="2">
        <f t="shared" si="35"/>
        <v>0.19999999999708962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88389.73</v>
      </c>
      <c r="D1578" s="1">
        <v>0</v>
      </c>
      <c r="E1578" s="1">
        <v>0</v>
      </c>
      <c r="F1578" s="1">
        <v>0</v>
      </c>
      <c r="G1578" s="2">
        <f t="shared" si="34"/>
        <v>8750.5832699999992</v>
      </c>
      <c r="H1578" s="2">
        <f t="shared" si="35"/>
        <v>0.27000000000407454</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22341.47</v>
      </c>
      <c r="D1579" s="1">
        <v>0</v>
      </c>
      <c r="E1579" s="1">
        <v>0</v>
      </c>
      <c r="F1579" s="1">
        <v>0</v>
      </c>
      <c r="G1579" s="2">
        <f t="shared" si="34"/>
        <v>2234.1470000000004</v>
      </c>
      <c r="H1579" s="2">
        <f t="shared" si="35"/>
        <v>0.47000000000116415</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3301</v>
      </c>
      <c r="B1" s="378"/>
      <c r="C1" s="378"/>
    </row>
    <row r="2" spans="1:17" ht="33" customHeight="1" x14ac:dyDescent="0.2">
      <c r="A2" s="379" t="s">
        <v>3302</v>
      </c>
      <c r="B2" s="380"/>
      <c r="C2" s="372"/>
      <c r="D2" s="4"/>
      <c r="E2" s="4"/>
      <c r="F2" s="4"/>
      <c r="G2" s="4"/>
      <c r="H2" s="4"/>
      <c r="I2" s="4"/>
      <c r="J2" s="4"/>
      <c r="K2" s="4"/>
      <c r="L2" s="4"/>
      <c r="M2" s="4"/>
      <c r="N2" s="4"/>
      <c r="O2" s="4"/>
      <c r="P2" s="4"/>
      <c r="Q2" s="4"/>
    </row>
    <row r="3" spans="1:17" ht="18.75" customHeight="1" x14ac:dyDescent="0.2">
      <c r="A3" s="304" t="s">
        <v>3303</v>
      </c>
      <c r="B3" s="381" t="s">
        <v>3304</v>
      </c>
      <c r="C3" s="372"/>
      <c r="D3" s="4"/>
      <c r="E3" s="4"/>
      <c r="F3" s="4"/>
      <c r="G3" s="4"/>
      <c r="H3" s="4"/>
      <c r="I3" s="4"/>
      <c r="J3" s="4"/>
      <c r="K3" s="4"/>
      <c r="L3" s="4"/>
      <c r="M3" s="4"/>
      <c r="N3" s="4"/>
      <c r="O3" s="4"/>
      <c r="P3" s="4"/>
      <c r="Q3" s="4"/>
    </row>
    <row r="4" spans="1:17" ht="37.5" hidden="1" customHeight="1" x14ac:dyDescent="0.2">
      <c r="A4" s="305" t="s">
        <v>3305</v>
      </c>
      <c r="B4" s="371" t="s">
        <v>3306</v>
      </c>
      <c r="C4" s="372"/>
      <c r="D4" s="4"/>
      <c r="E4" s="4"/>
      <c r="F4" s="4"/>
      <c r="G4" s="4"/>
      <c r="H4" s="4"/>
      <c r="I4" s="4"/>
      <c r="J4" s="4"/>
      <c r="K4" s="4"/>
      <c r="L4" s="4"/>
      <c r="M4" s="4"/>
      <c r="N4" s="4"/>
      <c r="O4" s="4"/>
      <c r="P4" s="4"/>
      <c r="Q4" s="4"/>
    </row>
    <row r="5" spans="1:17" ht="48" hidden="1" customHeight="1" x14ac:dyDescent="0.2">
      <c r="A5" s="305" t="s">
        <v>3305</v>
      </c>
      <c r="B5" s="371" t="s">
        <v>3307</v>
      </c>
      <c r="C5" s="372"/>
      <c r="D5" s="4"/>
      <c r="E5" s="4"/>
      <c r="F5" s="4"/>
      <c r="G5" s="4"/>
      <c r="H5" s="4"/>
      <c r="I5" s="4"/>
      <c r="J5" s="4"/>
      <c r="K5" s="4"/>
      <c r="L5" s="4"/>
      <c r="M5" s="4"/>
      <c r="N5" s="4"/>
      <c r="O5" s="4"/>
      <c r="P5" s="4"/>
      <c r="Q5" s="4"/>
    </row>
    <row r="6" spans="1:17" ht="59.25" hidden="1" customHeight="1" x14ac:dyDescent="0.2">
      <c r="A6" s="305" t="s">
        <v>3305</v>
      </c>
      <c r="B6" s="371" t="s">
        <v>3308</v>
      </c>
      <c r="C6" s="372"/>
      <c r="D6" s="4"/>
      <c r="E6" s="4"/>
      <c r="F6" s="4"/>
      <c r="G6" s="4"/>
      <c r="H6" s="4"/>
      <c r="I6" s="4"/>
      <c r="J6" s="4"/>
      <c r="K6" s="4"/>
      <c r="L6" s="4"/>
      <c r="M6" s="4"/>
      <c r="N6" s="4"/>
      <c r="O6" s="4"/>
      <c r="P6" s="4"/>
      <c r="Q6" s="4"/>
    </row>
    <row r="7" spans="1:17" ht="48" hidden="1" customHeight="1" x14ac:dyDescent="0.2">
      <c r="A7" s="305" t="s">
        <v>3309</v>
      </c>
      <c r="B7" s="371" t="s">
        <v>3310</v>
      </c>
      <c r="C7" s="372"/>
      <c r="D7" s="4"/>
      <c r="E7" s="4"/>
      <c r="F7" s="4"/>
      <c r="G7" s="4"/>
      <c r="H7" s="4"/>
      <c r="I7" s="4"/>
      <c r="J7" s="4"/>
      <c r="K7" s="4"/>
      <c r="L7" s="4"/>
      <c r="M7" s="4"/>
      <c r="N7" s="4"/>
      <c r="O7" s="4"/>
      <c r="P7" s="4"/>
      <c r="Q7" s="4"/>
    </row>
    <row r="8" spans="1:17" ht="41.25" hidden="1" customHeight="1" x14ac:dyDescent="0.2">
      <c r="A8" s="305" t="s">
        <v>3311</v>
      </c>
      <c r="B8" s="371" t="s">
        <v>3312</v>
      </c>
      <c r="C8" s="372"/>
      <c r="D8" s="4"/>
      <c r="E8" s="4"/>
      <c r="F8" s="4"/>
      <c r="G8" s="4"/>
      <c r="H8" s="4"/>
      <c r="I8" s="4"/>
      <c r="J8" s="4"/>
      <c r="K8" s="4"/>
      <c r="L8" s="4"/>
      <c r="M8" s="4"/>
      <c r="N8" s="4"/>
      <c r="O8" s="4"/>
      <c r="P8" s="4"/>
      <c r="Q8" s="4"/>
    </row>
    <row r="9" spans="1:17" ht="59.25" hidden="1" customHeight="1" x14ac:dyDescent="0.2">
      <c r="A9" s="305" t="s">
        <v>3313</v>
      </c>
      <c r="B9" s="371" t="s">
        <v>3314</v>
      </c>
      <c r="C9" s="372"/>
      <c r="D9" s="4"/>
      <c r="E9" s="4"/>
      <c r="F9" s="4"/>
      <c r="G9" s="4"/>
      <c r="H9" s="4"/>
      <c r="I9" s="4"/>
      <c r="J9" s="4"/>
      <c r="K9" s="4"/>
      <c r="L9" s="4"/>
      <c r="M9" s="4"/>
      <c r="N9" s="4"/>
      <c r="O9" s="4"/>
      <c r="P9" s="4"/>
      <c r="Q9" s="4"/>
    </row>
    <row r="10" spans="1:17" ht="61.5" hidden="1" customHeight="1" x14ac:dyDescent="0.2">
      <c r="A10" s="305" t="s">
        <v>3313</v>
      </c>
      <c r="B10" s="371" t="s">
        <v>3315</v>
      </c>
      <c r="C10" s="372"/>
      <c r="D10" s="4"/>
      <c r="E10" s="4"/>
      <c r="F10" s="4"/>
      <c r="G10" s="4"/>
      <c r="H10" s="4"/>
      <c r="I10" s="4"/>
      <c r="J10" s="4"/>
      <c r="K10" s="4"/>
      <c r="L10" s="4"/>
      <c r="M10" s="4"/>
      <c r="N10" s="4"/>
      <c r="O10" s="4"/>
      <c r="P10" s="4"/>
      <c r="Q10" s="4"/>
    </row>
    <row r="11" spans="1:17" ht="43.5" hidden="1" customHeight="1" x14ac:dyDescent="0.2">
      <c r="A11" s="305" t="s">
        <v>3313</v>
      </c>
      <c r="B11" s="371" t="s">
        <v>3316</v>
      </c>
      <c r="C11" s="372"/>
      <c r="D11" s="4"/>
      <c r="E11" s="4"/>
      <c r="F11" s="4"/>
      <c r="G11" s="4"/>
      <c r="H11" s="4"/>
      <c r="I11" s="4"/>
      <c r="J11" s="4"/>
      <c r="K11" s="4"/>
      <c r="L11" s="4"/>
      <c r="M11" s="4"/>
      <c r="N11" s="4"/>
      <c r="O11" s="4"/>
      <c r="P11" s="4"/>
      <c r="Q11" s="4"/>
    </row>
    <row r="12" spans="1:17" ht="27.75" hidden="1" customHeight="1" x14ac:dyDescent="0.2">
      <c r="A12" s="305" t="s">
        <v>3317</v>
      </c>
      <c r="B12" s="371" t="s">
        <v>3318</v>
      </c>
      <c r="C12" s="372"/>
      <c r="D12" s="4"/>
      <c r="E12" s="4"/>
      <c r="F12" s="4"/>
      <c r="G12" s="4"/>
      <c r="H12" s="4"/>
      <c r="I12" s="4"/>
      <c r="J12" s="4"/>
      <c r="K12" s="4"/>
      <c r="L12" s="4"/>
      <c r="M12" s="4"/>
      <c r="N12" s="4"/>
      <c r="O12" s="4"/>
      <c r="P12" s="4"/>
      <c r="Q12" s="4"/>
    </row>
    <row r="13" spans="1:17" ht="27.75" hidden="1" customHeight="1" x14ac:dyDescent="0.2">
      <c r="A13" s="305" t="s">
        <v>3319</v>
      </c>
      <c r="B13" s="371" t="s">
        <v>3320</v>
      </c>
      <c r="C13" s="372"/>
      <c r="D13" s="4"/>
      <c r="E13" s="4"/>
      <c r="F13" s="4"/>
      <c r="G13" s="4"/>
      <c r="H13" s="4"/>
      <c r="I13" s="4"/>
      <c r="J13" s="4"/>
      <c r="K13" s="4"/>
      <c r="L13" s="4"/>
      <c r="M13" s="4"/>
      <c r="N13" s="4"/>
      <c r="O13" s="4"/>
      <c r="P13" s="4"/>
      <c r="Q13" s="4"/>
    </row>
    <row r="14" spans="1:17" ht="45.75" hidden="1" customHeight="1" x14ac:dyDescent="0.2">
      <c r="A14" s="305" t="s">
        <v>3321</v>
      </c>
      <c r="B14" s="371" t="s">
        <v>3322</v>
      </c>
      <c r="C14" s="372"/>
      <c r="D14" s="4"/>
      <c r="E14" s="4"/>
      <c r="F14" s="4"/>
      <c r="G14" s="4"/>
      <c r="H14" s="4"/>
      <c r="I14" s="4"/>
      <c r="J14" s="4"/>
      <c r="K14" s="4"/>
      <c r="L14" s="4"/>
      <c r="M14" s="4"/>
      <c r="N14" s="4"/>
      <c r="O14" s="4"/>
      <c r="P14" s="4"/>
      <c r="Q14" s="4"/>
    </row>
    <row r="15" spans="1:17" ht="45.75" hidden="1" customHeight="1" x14ac:dyDescent="0.2">
      <c r="A15" s="305" t="s">
        <v>3323</v>
      </c>
      <c r="B15" s="371" t="s">
        <v>3324</v>
      </c>
      <c r="C15" s="372"/>
      <c r="D15" s="4"/>
      <c r="E15" s="4"/>
      <c r="F15" s="4"/>
      <c r="G15" s="4"/>
      <c r="H15" s="4"/>
      <c r="I15" s="4"/>
      <c r="J15" s="4"/>
      <c r="K15" s="4"/>
      <c r="L15" s="4"/>
      <c r="M15" s="4"/>
      <c r="N15" s="4"/>
      <c r="O15" s="4"/>
      <c r="P15" s="4"/>
      <c r="Q15" s="4"/>
    </row>
    <row r="16" spans="1:17" ht="51" hidden="1" customHeight="1" x14ac:dyDescent="0.2">
      <c r="A16" s="305" t="s">
        <v>3325</v>
      </c>
      <c r="B16" s="371" t="s">
        <v>3326</v>
      </c>
      <c r="C16" s="372"/>
      <c r="D16" s="4"/>
      <c r="E16" s="4"/>
      <c r="F16" s="4"/>
      <c r="G16" s="4"/>
      <c r="H16" s="4"/>
      <c r="I16" s="4"/>
      <c r="J16" s="4"/>
      <c r="K16" s="4"/>
      <c r="L16" s="4"/>
      <c r="M16" s="4"/>
      <c r="N16" s="4"/>
      <c r="O16" s="4"/>
      <c r="P16" s="4"/>
      <c r="Q16" s="4"/>
    </row>
    <row r="17" spans="1:17" ht="27.75" hidden="1" customHeight="1" x14ac:dyDescent="0.2">
      <c r="A17" s="305" t="s">
        <v>3327</v>
      </c>
      <c r="B17" s="371" t="s">
        <v>3328</v>
      </c>
      <c r="C17" s="372"/>
      <c r="D17" s="4"/>
      <c r="E17" s="4"/>
      <c r="F17" s="4"/>
      <c r="G17" s="4"/>
      <c r="H17" s="4"/>
      <c r="I17" s="4"/>
      <c r="J17" s="4"/>
      <c r="K17" s="4"/>
      <c r="L17" s="4"/>
      <c r="M17" s="4"/>
      <c r="N17" s="4"/>
      <c r="O17" s="4"/>
      <c r="P17" s="4"/>
      <c r="Q17" s="4"/>
    </row>
    <row r="18" spans="1:17" ht="27.75" hidden="1" customHeight="1" x14ac:dyDescent="0.2">
      <c r="A18" s="305" t="s">
        <v>3329</v>
      </c>
      <c r="B18" s="371" t="s">
        <v>3330</v>
      </c>
      <c r="C18" s="372"/>
      <c r="D18" s="4"/>
      <c r="E18" s="4"/>
      <c r="F18" s="4"/>
      <c r="G18" s="4"/>
      <c r="H18" s="4"/>
      <c r="I18" s="4"/>
      <c r="J18" s="4"/>
      <c r="K18" s="4"/>
      <c r="L18" s="4"/>
      <c r="M18" s="4"/>
      <c r="N18" s="4"/>
      <c r="O18" s="4"/>
      <c r="P18" s="4"/>
      <c r="Q18" s="4"/>
    </row>
    <row r="19" spans="1:17" ht="45" hidden="1" customHeight="1" x14ac:dyDescent="0.2">
      <c r="A19" s="305" t="s">
        <v>3329</v>
      </c>
      <c r="B19" s="371" t="s">
        <v>3331</v>
      </c>
      <c r="C19" s="372"/>
      <c r="D19" s="4"/>
      <c r="E19" s="4"/>
      <c r="F19" s="4"/>
      <c r="G19" s="4"/>
      <c r="H19" s="4"/>
      <c r="I19" s="4"/>
      <c r="J19" s="4"/>
      <c r="K19" s="4"/>
      <c r="L19" s="4"/>
      <c r="M19" s="4"/>
      <c r="N19" s="4"/>
      <c r="O19" s="4"/>
      <c r="P19" s="4"/>
      <c r="Q19" s="4"/>
    </row>
    <row r="20" spans="1:17" ht="45" hidden="1" customHeight="1" x14ac:dyDescent="0.2">
      <c r="A20" s="305" t="s">
        <v>3332</v>
      </c>
      <c r="B20" s="371" t="s">
        <v>3333</v>
      </c>
      <c r="C20" s="372"/>
      <c r="D20" s="4"/>
      <c r="E20" s="4"/>
      <c r="F20" s="4"/>
      <c r="G20" s="4"/>
      <c r="H20" s="4"/>
      <c r="I20" s="4"/>
      <c r="J20" s="4"/>
      <c r="K20" s="4"/>
      <c r="L20" s="4"/>
      <c r="M20" s="4"/>
      <c r="N20" s="4"/>
      <c r="O20" s="4"/>
      <c r="P20" s="4"/>
      <c r="Q20" s="4"/>
    </row>
    <row r="21" spans="1:17" ht="30" hidden="1" customHeight="1" x14ac:dyDescent="0.2">
      <c r="A21" s="305" t="s">
        <v>3334</v>
      </c>
      <c r="B21" s="371" t="s">
        <v>3335</v>
      </c>
      <c r="C21" s="372"/>
      <c r="D21" s="4"/>
      <c r="E21" s="4"/>
      <c r="F21" s="4"/>
      <c r="G21" s="4"/>
      <c r="H21" s="4"/>
      <c r="I21" s="4"/>
      <c r="J21" s="4"/>
      <c r="K21" s="4"/>
      <c r="L21" s="4"/>
      <c r="M21" s="4"/>
      <c r="N21" s="4"/>
      <c r="O21" s="4"/>
      <c r="P21" s="4"/>
      <c r="Q21" s="4"/>
    </row>
    <row r="22" spans="1:17" ht="30" hidden="1" customHeight="1" x14ac:dyDescent="0.2">
      <c r="A22" s="305" t="s">
        <v>3336</v>
      </c>
      <c r="B22" s="371" t="s">
        <v>3337</v>
      </c>
      <c r="C22" s="372"/>
      <c r="D22" s="4"/>
      <c r="E22" s="4"/>
      <c r="F22" s="4"/>
      <c r="G22" s="4"/>
      <c r="H22" s="4"/>
      <c r="I22" s="4"/>
      <c r="J22" s="4"/>
      <c r="K22" s="4"/>
      <c r="L22" s="4"/>
      <c r="M22" s="4"/>
      <c r="N22" s="4"/>
      <c r="O22" s="4"/>
      <c r="P22" s="4"/>
      <c r="Q22" s="4"/>
    </row>
    <row r="23" spans="1:17" ht="30" hidden="1" customHeight="1" x14ac:dyDescent="0.2">
      <c r="A23" s="305" t="s">
        <v>3338</v>
      </c>
      <c r="B23" s="371" t="s">
        <v>3339</v>
      </c>
      <c r="C23" s="372"/>
      <c r="D23" s="4"/>
      <c r="E23" s="4"/>
      <c r="F23" s="4"/>
      <c r="G23" s="4"/>
      <c r="H23" s="4"/>
      <c r="I23" s="4"/>
      <c r="J23" s="4"/>
      <c r="K23" s="4"/>
      <c r="L23" s="4"/>
      <c r="M23" s="4"/>
      <c r="N23" s="4"/>
      <c r="O23" s="4"/>
      <c r="P23" s="4"/>
      <c r="Q23" s="4"/>
    </row>
    <row r="24" spans="1:17" ht="30" hidden="1" customHeight="1" x14ac:dyDescent="0.2">
      <c r="A24" s="305" t="s">
        <v>3340</v>
      </c>
      <c r="B24" s="371" t="s">
        <v>3341</v>
      </c>
      <c r="C24" s="372"/>
      <c r="D24" s="4"/>
      <c r="E24" s="4"/>
      <c r="F24" s="4"/>
      <c r="G24" s="4"/>
      <c r="H24" s="4"/>
      <c r="I24" s="4"/>
      <c r="J24" s="4"/>
      <c r="K24" s="4"/>
      <c r="L24" s="4"/>
      <c r="M24" s="4"/>
      <c r="N24" s="4"/>
      <c r="O24" s="4"/>
      <c r="P24" s="4"/>
      <c r="Q24" s="4"/>
    </row>
    <row r="25" spans="1:17" ht="30" hidden="1" customHeight="1" x14ac:dyDescent="0.2">
      <c r="A25" s="305" t="s">
        <v>3342</v>
      </c>
      <c r="B25" s="371" t="s">
        <v>3343</v>
      </c>
      <c r="C25" s="372"/>
      <c r="D25" s="4"/>
      <c r="E25" s="4"/>
      <c r="F25" s="4"/>
      <c r="G25" s="4"/>
      <c r="H25" s="4"/>
      <c r="I25" s="4"/>
      <c r="J25" s="4"/>
      <c r="K25" s="4"/>
      <c r="L25" s="4"/>
      <c r="M25" s="4"/>
      <c r="N25" s="4"/>
      <c r="O25" s="4"/>
      <c r="P25" s="4"/>
      <c r="Q25" s="4"/>
    </row>
    <row r="26" spans="1:17" ht="30" hidden="1" customHeight="1" x14ac:dyDescent="0.2">
      <c r="A26" s="305" t="s">
        <v>3344</v>
      </c>
      <c r="B26" s="371" t="s">
        <v>3345</v>
      </c>
      <c r="C26" s="372"/>
      <c r="D26" s="4"/>
      <c r="E26" s="4"/>
      <c r="F26" s="4"/>
      <c r="G26" s="4"/>
      <c r="H26" s="4"/>
      <c r="I26" s="4"/>
      <c r="J26" s="4"/>
      <c r="K26" s="4"/>
      <c r="L26" s="4"/>
      <c r="M26" s="4"/>
      <c r="N26" s="4"/>
      <c r="O26" s="4"/>
      <c r="P26" s="4"/>
      <c r="Q26" s="4"/>
    </row>
    <row r="27" spans="1:17" ht="70.5" hidden="1" customHeight="1" x14ac:dyDescent="0.2">
      <c r="A27" s="305" t="s">
        <v>3346</v>
      </c>
      <c r="B27" s="371" t="s">
        <v>3347</v>
      </c>
      <c r="C27" s="372"/>
      <c r="D27" s="4"/>
      <c r="E27" s="4"/>
      <c r="F27" s="4"/>
      <c r="G27" s="4"/>
      <c r="H27" s="4"/>
      <c r="I27" s="4"/>
      <c r="J27" s="4"/>
      <c r="K27" s="4"/>
      <c r="L27" s="4"/>
      <c r="M27" s="4"/>
      <c r="N27" s="4"/>
      <c r="O27" s="4"/>
      <c r="P27" s="4"/>
      <c r="Q27" s="4"/>
    </row>
    <row r="28" spans="1:17" ht="48" hidden="1" customHeight="1" x14ac:dyDescent="0.2">
      <c r="A28" s="305" t="s">
        <v>3348</v>
      </c>
      <c r="B28" s="371" t="s">
        <v>3349</v>
      </c>
      <c r="C28" s="372"/>
      <c r="D28" s="4"/>
      <c r="E28" s="4"/>
      <c r="F28" s="4"/>
      <c r="G28" s="4"/>
      <c r="H28" s="4"/>
      <c r="I28" s="4"/>
      <c r="J28" s="4"/>
      <c r="K28" s="4"/>
      <c r="L28" s="4"/>
      <c r="M28" s="4"/>
      <c r="N28" s="4"/>
      <c r="O28" s="4"/>
      <c r="P28" s="4"/>
      <c r="Q28" s="4"/>
    </row>
    <row r="29" spans="1:17" ht="100.5" hidden="1" customHeight="1" x14ac:dyDescent="0.2">
      <c r="A29" s="305" t="s">
        <v>3350</v>
      </c>
      <c r="B29" s="371" t="s">
        <v>3351</v>
      </c>
      <c r="C29" s="372"/>
      <c r="D29" s="4"/>
      <c r="E29" s="4"/>
      <c r="F29" s="4"/>
      <c r="G29" s="4"/>
      <c r="H29" s="4"/>
      <c r="I29" s="4"/>
      <c r="J29" s="4"/>
      <c r="K29" s="4"/>
      <c r="L29" s="4"/>
      <c r="M29" s="4"/>
      <c r="N29" s="4"/>
      <c r="O29" s="4"/>
      <c r="P29" s="4"/>
      <c r="Q29" s="4"/>
    </row>
    <row r="30" spans="1:17" ht="45" hidden="1" customHeight="1" x14ac:dyDescent="0.2">
      <c r="A30" s="305" t="s">
        <v>3352</v>
      </c>
      <c r="B30" s="371" t="s">
        <v>3353</v>
      </c>
      <c r="C30" s="372"/>
      <c r="D30" s="4"/>
      <c r="E30" s="4"/>
      <c r="F30" s="4"/>
      <c r="G30" s="4"/>
      <c r="H30" s="4"/>
      <c r="I30" s="4"/>
      <c r="J30" s="4"/>
      <c r="K30" s="4"/>
      <c r="L30" s="4"/>
      <c r="M30" s="4"/>
      <c r="N30" s="4"/>
      <c r="O30" s="4"/>
      <c r="P30" s="4"/>
      <c r="Q30" s="4"/>
    </row>
    <row r="31" spans="1:17" ht="45" hidden="1" customHeight="1" x14ac:dyDescent="0.2">
      <c r="A31" s="305" t="s">
        <v>3354</v>
      </c>
      <c r="B31" s="371" t="s">
        <v>3355</v>
      </c>
      <c r="C31" s="372"/>
      <c r="D31" s="4"/>
      <c r="E31" s="4"/>
      <c r="F31" s="4"/>
      <c r="G31" s="4"/>
      <c r="H31" s="4"/>
      <c r="I31" s="4"/>
      <c r="J31" s="4"/>
      <c r="K31" s="4"/>
      <c r="L31" s="4"/>
      <c r="M31" s="4"/>
      <c r="N31" s="4"/>
      <c r="O31" s="4"/>
      <c r="P31" s="4"/>
      <c r="Q31" s="4"/>
    </row>
    <row r="32" spans="1:17" ht="45" hidden="1" customHeight="1" x14ac:dyDescent="0.2">
      <c r="A32" s="305" t="s">
        <v>3356</v>
      </c>
      <c r="B32" s="371" t="s">
        <v>3357</v>
      </c>
      <c r="C32" s="372"/>
      <c r="D32" s="4"/>
      <c r="E32" s="4"/>
      <c r="F32" s="4"/>
      <c r="G32" s="4"/>
      <c r="H32" s="4"/>
      <c r="I32" s="4"/>
      <c r="J32" s="4"/>
      <c r="K32" s="4"/>
      <c r="L32" s="4"/>
      <c r="M32" s="4"/>
      <c r="N32" s="4"/>
      <c r="O32" s="4"/>
      <c r="P32" s="4"/>
      <c r="Q32" s="4"/>
    </row>
    <row r="33" spans="1:17" ht="72" hidden="1" customHeight="1" x14ac:dyDescent="0.2">
      <c r="A33" s="305" t="s">
        <v>3358</v>
      </c>
      <c r="B33" s="371" t="s">
        <v>3359</v>
      </c>
      <c r="C33" s="372"/>
      <c r="D33" s="4"/>
      <c r="E33" s="4"/>
      <c r="F33" s="4"/>
      <c r="G33" s="4"/>
      <c r="H33" s="4"/>
      <c r="I33" s="4"/>
      <c r="J33" s="4"/>
      <c r="K33" s="4"/>
      <c r="L33" s="4"/>
      <c r="M33" s="4"/>
      <c r="N33" s="4"/>
      <c r="O33" s="4"/>
      <c r="P33" s="4"/>
      <c r="Q33" s="4"/>
    </row>
    <row r="34" spans="1:17" ht="79.5" hidden="1" customHeight="1" x14ac:dyDescent="0.2">
      <c r="A34" s="305" t="s">
        <v>3360</v>
      </c>
      <c r="B34" s="371" t="s">
        <v>3361</v>
      </c>
      <c r="C34" s="372"/>
      <c r="D34" s="4"/>
      <c r="E34" s="4"/>
      <c r="F34" s="4"/>
      <c r="G34" s="4"/>
      <c r="H34" s="4"/>
      <c r="I34" s="4"/>
      <c r="J34" s="4"/>
      <c r="K34" s="4"/>
      <c r="L34" s="4"/>
      <c r="M34" s="4"/>
      <c r="N34" s="4"/>
      <c r="O34" s="4"/>
      <c r="P34" s="4"/>
      <c r="Q34" s="4"/>
    </row>
    <row r="35" spans="1:17" ht="70.5" hidden="1" customHeight="1" x14ac:dyDescent="0.2">
      <c r="A35" s="305" t="s">
        <v>3362</v>
      </c>
      <c r="B35" s="371" t="s">
        <v>3363</v>
      </c>
      <c r="C35" s="372"/>
      <c r="D35" s="4"/>
      <c r="E35" s="4"/>
      <c r="F35" s="4"/>
      <c r="G35" s="4"/>
      <c r="H35" s="4"/>
      <c r="I35" s="4"/>
      <c r="J35" s="4"/>
      <c r="K35" s="4"/>
      <c r="L35" s="4"/>
      <c r="M35" s="4"/>
      <c r="N35" s="4"/>
      <c r="O35" s="4"/>
      <c r="P35" s="4"/>
      <c r="Q35" s="4"/>
    </row>
    <row r="36" spans="1:17" ht="45.75" hidden="1" customHeight="1" x14ac:dyDescent="0.2">
      <c r="A36" s="305" t="s">
        <v>3364</v>
      </c>
      <c r="B36" s="371" t="s">
        <v>3365</v>
      </c>
      <c r="C36" s="372"/>
      <c r="D36" s="4"/>
      <c r="E36" s="4"/>
      <c r="F36" s="4"/>
      <c r="G36" s="4"/>
      <c r="H36" s="4"/>
      <c r="I36" s="4"/>
      <c r="J36" s="4"/>
      <c r="K36" s="4"/>
      <c r="L36" s="4"/>
      <c r="M36" s="4"/>
      <c r="N36" s="4"/>
      <c r="O36" s="4"/>
      <c r="P36" s="4"/>
      <c r="Q36" s="4"/>
    </row>
    <row r="37" spans="1:17" ht="54.75" hidden="1" customHeight="1" x14ac:dyDescent="0.2">
      <c r="A37" s="305" t="s">
        <v>3366</v>
      </c>
      <c r="B37" s="371" t="s">
        <v>3367</v>
      </c>
      <c r="C37" s="372"/>
      <c r="D37" s="4"/>
      <c r="E37" s="4"/>
      <c r="F37" s="4"/>
      <c r="G37" s="4"/>
      <c r="H37" s="4"/>
      <c r="I37" s="4"/>
      <c r="J37" s="4"/>
      <c r="K37" s="4"/>
      <c r="L37" s="4"/>
      <c r="M37" s="4"/>
      <c r="N37" s="4"/>
      <c r="O37" s="4"/>
      <c r="P37" s="4"/>
      <c r="Q37" s="4"/>
    </row>
    <row r="38" spans="1:17" ht="37.5" hidden="1" customHeight="1" x14ac:dyDescent="0.2">
      <c r="A38" s="305" t="s">
        <v>3368</v>
      </c>
      <c r="B38" s="371" t="s">
        <v>3369</v>
      </c>
      <c r="C38" s="372"/>
      <c r="D38" s="4"/>
      <c r="E38" s="4"/>
      <c r="F38" s="4"/>
      <c r="G38" s="4"/>
      <c r="H38" s="4"/>
      <c r="I38" s="4"/>
      <c r="J38" s="4"/>
      <c r="K38" s="4"/>
      <c r="L38" s="4"/>
      <c r="M38" s="4"/>
      <c r="N38" s="4"/>
      <c r="O38" s="4"/>
      <c r="P38" s="4"/>
      <c r="Q38" s="4"/>
    </row>
    <row r="39" spans="1:17" ht="61.5" hidden="1" customHeight="1" x14ac:dyDescent="0.2">
      <c r="A39" s="305" t="s">
        <v>3370</v>
      </c>
      <c r="B39" s="371" t="s">
        <v>3371</v>
      </c>
      <c r="C39" s="372"/>
      <c r="D39" s="4"/>
      <c r="E39" s="4"/>
      <c r="F39" s="4"/>
      <c r="G39" s="4"/>
      <c r="H39" s="4"/>
      <c r="I39" s="4"/>
      <c r="J39" s="4"/>
      <c r="K39" s="4"/>
      <c r="L39" s="4"/>
      <c r="M39" s="4"/>
      <c r="N39" s="4"/>
      <c r="O39" s="4"/>
      <c r="P39" s="4"/>
      <c r="Q39" s="4"/>
    </row>
    <row r="40" spans="1:17" ht="53.25" hidden="1" customHeight="1" x14ac:dyDescent="0.2">
      <c r="A40" s="305" t="s">
        <v>3372</v>
      </c>
      <c r="B40" s="371" t="s">
        <v>3373</v>
      </c>
      <c r="C40" s="372"/>
      <c r="D40" s="4"/>
      <c r="E40" s="4"/>
      <c r="F40" s="4"/>
      <c r="G40" s="4"/>
      <c r="H40" s="4"/>
      <c r="I40" s="4"/>
      <c r="J40" s="4"/>
      <c r="K40" s="4"/>
      <c r="L40" s="4"/>
      <c r="M40" s="4"/>
      <c r="N40" s="4"/>
      <c r="O40" s="4"/>
      <c r="P40" s="4"/>
      <c r="Q40" s="4"/>
    </row>
    <row r="41" spans="1:17" ht="73.5" hidden="1" customHeight="1" x14ac:dyDescent="0.2">
      <c r="A41" s="305" t="s">
        <v>3374</v>
      </c>
      <c r="B41" s="371" t="s">
        <v>3375</v>
      </c>
      <c r="C41" s="372"/>
      <c r="D41" s="4"/>
      <c r="E41" s="4"/>
      <c r="F41" s="4"/>
      <c r="G41" s="4"/>
      <c r="H41" s="4"/>
      <c r="I41" s="4"/>
      <c r="J41" s="4"/>
      <c r="K41" s="4"/>
      <c r="L41" s="4"/>
      <c r="M41" s="4"/>
      <c r="N41" s="4"/>
      <c r="O41" s="4"/>
      <c r="P41" s="4"/>
      <c r="Q41" s="4"/>
    </row>
    <row r="42" spans="1:17" ht="57.75" hidden="1" customHeight="1" x14ac:dyDescent="0.2">
      <c r="A42" s="305" t="s">
        <v>3376</v>
      </c>
      <c r="B42" s="371" t="s">
        <v>3377</v>
      </c>
      <c r="C42" s="372"/>
      <c r="D42" s="4"/>
      <c r="E42" s="4"/>
      <c r="F42" s="4"/>
      <c r="G42" s="4"/>
      <c r="H42" s="4"/>
      <c r="I42" s="4"/>
      <c r="J42" s="4"/>
      <c r="K42" s="4"/>
      <c r="L42" s="4"/>
      <c r="M42" s="4"/>
      <c r="N42" s="4"/>
      <c r="O42" s="4"/>
      <c r="P42" s="4"/>
      <c r="Q42" s="4"/>
    </row>
    <row r="43" spans="1:17" ht="84" hidden="1" customHeight="1" x14ac:dyDescent="0.2">
      <c r="A43" s="305" t="s">
        <v>3378</v>
      </c>
      <c r="B43" s="371" t="s">
        <v>3379</v>
      </c>
      <c r="C43" s="372"/>
      <c r="D43" s="4"/>
      <c r="E43" s="4"/>
      <c r="F43" s="4"/>
      <c r="G43" s="4"/>
      <c r="H43" s="4"/>
      <c r="I43" s="4"/>
      <c r="J43" s="4"/>
      <c r="K43" s="4"/>
      <c r="L43" s="4"/>
      <c r="M43" s="4"/>
      <c r="N43" s="4"/>
      <c r="O43" s="4"/>
      <c r="P43" s="4"/>
      <c r="Q43" s="4"/>
    </row>
    <row r="44" spans="1:17" ht="48" hidden="1" customHeight="1" x14ac:dyDescent="0.2">
      <c r="A44" s="305" t="s">
        <v>3380</v>
      </c>
      <c r="B44" s="371" t="s">
        <v>3381</v>
      </c>
      <c r="C44" s="372"/>
      <c r="D44" s="4"/>
      <c r="E44" s="4"/>
      <c r="F44" s="4"/>
      <c r="G44" s="4"/>
      <c r="H44" s="4"/>
      <c r="I44" s="4"/>
      <c r="J44" s="4"/>
      <c r="K44" s="4"/>
      <c r="L44" s="4"/>
      <c r="M44" s="4"/>
      <c r="N44" s="4"/>
      <c r="O44" s="4"/>
      <c r="P44" s="4"/>
      <c r="Q44" s="4"/>
    </row>
    <row r="45" spans="1:17" ht="57" hidden="1" customHeight="1" x14ac:dyDescent="0.2">
      <c r="A45" s="305" t="s">
        <v>3382</v>
      </c>
      <c r="B45" s="371" t="s">
        <v>3383</v>
      </c>
      <c r="C45" s="372"/>
      <c r="D45" s="4"/>
      <c r="E45" s="4"/>
      <c r="F45" s="4"/>
      <c r="G45" s="4"/>
      <c r="H45" s="4"/>
      <c r="I45" s="4"/>
      <c r="J45" s="4"/>
      <c r="K45" s="4"/>
      <c r="L45" s="4"/>
      <c r="M45" s="4"/>
      <c r="N45" s="4"/>
      <c r="O45" s="4"/>
      <c r="P45" s="4"/>
      <c r="Q45" s="4"/>
    </row>
    <row r="46" spans="1:17" ht="73.5" hidden="1" customHeight="1" x14ac:dyDescent="0.2">
      <c r="A46" s="305" t="s">
        <v>3384</v>
      </c>
      <c r="B46" s="376" t="s">
        <v>3385</v>
      </c>
      <c r="C46" s="372"/>
      <c r="D46" s="41"/>
      <c r="E46" s="4"/>
      <c r="F46" s="4"/>
      <c r="G46" s="4"/>
      <c r="H46" s="4"/>
      <c r="I46" s="4"/>
      <c r="J46" s="4"/>
      <c r="K46" s="4"/>
      <c r="L46" s="4"/>
      <c r="M46" s="4"/>
      <c r="N46" s="4"/>
      <c r="O46" s="4"/>
      <c r="P46" s="4"/>
      <c r="Q46" s="4"/>
    </row>
    <row r="47" spans="1:17" ht="66" hidden="1" customHeight="1" x14ac:dyDescent="0.2">
      <c r="A47" s="46" t="s">
        <v>3386</v>
      </c>
      <c r="B47" s="377" t="s">
        <v>3387</v>
      </c>
      <c r="C47" s="377"/>
      <c r="D47" s="4"/>
      <c r="E47" s="4"/>
      <c r="F47" s="4"/>
      <c r="G47" s="4"/>
      <c r="H47" s="4"/>
      <c r="I47" s="4"/>
      <c r="J47" s="4"/>
      <c r="K47" s="4"/>
      <c r="L47" s="4"/>
      <c r="M47" s="4"/>
      <c r="N47" s="4"/>
      <c r="O47" s="4"/>
      <c r="P47" s="4"/>
      <c r="Q47" s="4"/>
    </row>
    <row r="48" spans="1:17" ht="123.75" customHeight="1" x14ac:dyDescent="0.2">
      <c r="A48" s="267" t="s">
        <v>3388</v>
      </c>
      <c r="B48" s="375" t="s">
        <v>3389</v>
      </c>
      <c r="C48" s="374"/>
      <c r="D48" s="4"/>
      <c r="E48" s="4"/>
      <c r="F48" s="4"/>
      <c r="G48" s="4"/>
      <c r="H48" s="4"/>
      <c r="I48" s="4"/>
      <c r="J48" s="4"/>
      <c r="K48" s="4"/>
      <c r="L48" s="4"/>
      <c r="M48" s="4"/>
      <c r="N48" s="4"/>
      <c r="O48" s="4"/>
      <c r="P48" s="4"/>
      <c r="Q48" s="4"/>
    </row>
    <row r="49" spans="1:17" ht="34.5" customHeight="1" x14ac:dyDescent="0.2">
      <c r="A49" s="267" t="s">
        <v>3390</v>
      </c>
      <c r="B49" s="373" t="s">
        <v>3391</v>
      </c>
      <c r="C49" s="374"/>
      <c r="D49" s="4"/>
      <c r="E49" s="4"/>
      <c r="F49" s="4"/>
      <c r="G49" s="4"/>
      <c r="H49" s="4"/>
      <c r="I49" s="4"/>
      <c r="J49" s="4"/>
      <c r="K49" s="4"/>
      <c r="L49" s="4"/>
      <c r="M49" s="4"/>
      <c r="N49" s="4"/>
      <c r="O49" s="4"/>
      <c r="P49" s="4"/>
      <c r="Q49" s="4"/>
    </row>
    <row r="50" spans="1:17" ht="34.5" customHeight="1" x14ac:dyDescent="0.2">
      <c r="A50" s="267" t="s">
        <v>3392</v>
      </c>
      <c r="B50" s="373" t="s">
        <v>3393</v>
      </c>
      <c r="C50" s="374"/>
      <c r="D50" s="4"/>
      <c r="E50" s="4"/>
      <c r="F50" s="4"/>
      <c r="G50" s="4"/>
      <c r="H50" s="4"/>
      <c r="I50" s="4"/>
      <c r="J50" s="4"/>
      <c r="K50" s="4"/>
      <c r="L50" s="4"/>
      <c r="M50" s="4"/>
      <c r="N50" s="4"/>
      <c r="O50" s="4"/>
      <c r="P50" s="4"/>
      <c r="Q50" s="4"/>
    </row>
    <row r="51" spans="1:17" ht="31.5" customHeight="1" x14ac:dyDescent="0.2">
      <c r="A51" s="306" t="s">
        <v>3394</v>
      </c>
      <c r="B51" s="371" t="s">
        <v>3395</v>
      </c>
      <c r="C51" s="372"/>
      <c r="D51" s="4"/>
      <c r="E51" s="4"/>
      <c r="F51" s="4"/>
      <c r="G51" s="4"/>
      <c r="H51" s="4"/>
      <c r="I51" s="4"/>
      <c r="J51" s="4"/>
      <c r="K51" s="4"/>
      <c r="L51" s="4"/>
      <c r="M51" s="4"/>
      <c r="N51" s="4"/>
      <c r="O51" s="4"/>
      <c r="P51" s="4"/>
      <c r="Q51" s="4"/>
    </row>
    <row r="52" spans="1:17" ht="31.5" customHeight="1" x14ac:dyDescent="0.2">
      <c r="A52" s="306" t="s">
        <v>3396</v>
      </c>
      <c r="B52" s="371" t="s">
        <v>3397</v>
      </c>
      <c r="C52" s="372"/>
      <c r="D52" s="4"/>
      <c r="E52" s="4"/>
      <c r="F52" s="4"/>
      <c r="G52" s="4"/>
      <c r="H52" s="4"/>
      <c r="I52" s="4"/>
      <c r="J52" s="4"/>
      <c r="K52" s="4"/>
      <c r="L52" s="4"/>
      <c r="M52" s="4"/>
      <c r="N52" s="4"/>
      <c r="O52" s="4"/>
      <c r="P52" s="4"/>
      <c r="Q52" s="4"/>
    </row>
    <row r="53" spans="1:17" ht="31.5" customHeight="1" x14ac:dyDescent="0.2">
      <c r="A53" s="306" t="s">
        <v>3398</v>
      </c>
      <c r="B53" s="371" t="s">
        <v>3399</v>
      </c>
      <c r="C53" s="372"/>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6+cPGnFpnQieGnm74fWNnmccTv6nDGRXmUdYzpMeIqiDupACRA9QdjpqLrhm1EfsRzAESlQMjCUwVMmR9SomNQ==" saltValue="3Q4v0ZiinH2BvXMfyGdYOw==" spinCount="100000" sheet="1" selectLockedCells="1"/>
  <mergeCells count="53">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AWNtB1bQnkaMurGntzilf0WRF9Y5BHZ6ugslJQYiSm7nPzVri2loLPWl7bCuw83Kv0RdCfI+cDEdNRLxmtymbQ==" saltValue="g5fs9QeUY3DwRQGN7Br0L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opLeftCell="A4"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1" t="s">
        <v>22</v>
      </c>
      <c r="B2" s="332"/>
      <c r="C2" s="332"/>
      <c r="D2" s="332"/>
      <c r="E2" s="332"/>
      <c r="F2" s="332"/>
      <c r="G2" s="332"/>
      <c r="H2" s="332"/>
      <c r="I2" s="332"/>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3" t="s">
        <v>24</v>
      </c>
      <c r="B4" s="334"/>
      <c r="C4" s="334"/>
      <c r="D4" s="334"/>
      <c r="E4" s="334"/>
      <c r="F4" s="334"/>
      <c r="G4" s="334"/>
      <c r="H4" s="334"/>
      <c r="I4" s="334"/>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36047</v>
      </c>
      <c r="H6" s="19" t="s">
        <v>26</v>
      </c>
      <c r="I6" s="20" t="s">
        <v>27</v>
      </c>
      <c r="J6" s="4"/>
      <c r="L6" s="4"/>
      <c r="M6" s="4"/>
      <c r="N6" s="4"/>
      <c r="O6" s="4"/>
      <c r="P6" s="4"/>
      <c r="Q6" s="4"/>
      <c r="R6" s="4"/>
      <c r="S6" s="4"/>
      <c r="T6" s="4"/>
      <c r="U6" s="4"/>
      <c r="V6" s="4"/>
      <c r="W6" s="4"/>
      <c r="X6" s="4"/>
    </row>
    <row r="7" spans="1:24" ht="15" customHeight="1" x14ac:dyDescent="0.2">
      <c r="B7" s="21"/>
      <c r="C7" s="22"/>
      <c r="D7" s="23"/>
      <c r="E7" s="335" t="s">
        <v>28</v>
      </c>
      <c r="F7" s="338" t="s">
        <v>29</v>
      </c>
      <c r="G7" s="339"/>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3" t="s">
        <v>31</v>
      </c>
      <c r="E8" s="336"/>
      <c r="F8" s="327" t="s">
        <v>32</v>
      </c>
      <c r="G8" s="328"/>
      <c r="H8" s="26" t="str">
        <f>IF(OR(MAX(Skriveni!C984:D1298)&gt;0,MIN(Skriveni!C984:D1298)&lt;0),"DA","NE")</f>
        <v>NE</v>
      </c>
      <c r="I8" s="27" t="str">
        <f>IF(AND(H8="DA",Kont!E275&gt;0),Kont!E275,"Nema")</f>
        <v>Nema</v>
      </c>
      <c r="J8" s="4"/>
      <c r="L8" s="4"/>
      <c r="M8" s="4"/>
      <c r="N8" s="4"/>
      <c r="O8" s="4"/>
      <c r="P8" s="4"/>
      <c r="Q8" s="4"/>
      <c r="R8" s="4"/>
      <c r="S8" s="4"/>
      <c r="T8" s="4"/>
      <c r="U8" s="4"/>
      <c r="V8" s="4"/>
      <c r="W8" s="4"/>
      <c r="X8" s="4"/>
    </row>
    <row r="9" spans="1:24" ht="15" customHeight="1" x14ac:dyDescent="0.2">
      <c r="B9" s="28"/>
      <c r="C9" s="29"/>
      <c r="E9" s="336"/>
      <c r="F9" s="329" t="s">
        <v>33</v>
      </c>
      <c r="G9" s="330"/>
      <c r="H9" s="30" t="str">
        <f>IF(OR(MAX(Skriveni!C1299:D1435)&gt;0,MIN(Skriveni!C1299:D1435)&lt;0),"DA","NE")</f>
        <v>NE</v>
      </c>
      <c r="I9" s="31" t="str">
        <f>IF(AND(H9="DA",Kont!E298&gt;0),Kont!E298,"Nema")</f>
        <v>Nema</v>
      </c>
      <c r="J9" s="4"/>
      <c r="L9" s="4"/>
      <c r="M9" s="4"/>
      <c r="N9" s="4"/>
      <c r="O9" s="4"/>
      <c r="P9" s="4"/>
      <c r="Q9" s="4"/>
      <c r="R9" s="4"/>
      <c r="S9" s="4"/>
      <c r="T9" s="4"/>
      <c r="U9" s="4"/>
      <c r="V9" s="4"/>
      <c r="W9" s="4"/>
      <c r="X9" s="4"/>
    </row>
    <row r="10" spans="1:24" ht="12.75" x14ac:dyDescent="0.2">
      <c r="B10" s="18" t="s">
        <v>34</v>
      </c>
      <c r="C10" s="265" t="s">
        <v>35</v>
      </c>
      <c r="E10" s="336"/>
      <c r="F10" s="327" t="s">
        <v>36</v>
      </c>
      <c r="G10" s="328"/>
      <c r="H10" s="26" t="str">
        <f t="array" ref="H10">IF(OR(SUMPRODUCT(--('P-VRIO'!D8:E13&lt;&gt;""))&lt;&gt;0,SUMPRODUCT(--('P-VRIO'!D15:E21&lt;&gt;""))&lt;&gt;0,SUMPRODUCT(--('P-VRIO'!D24:E29&lt;&gt;""))&lt;&gt;0,SUMPRODUCT(--('P-VRIO'!D31:E37&lt;&gt;""))&lt;&gt;0,SUMPRODUCT(--('P-VRIO'!D40:E43&lt;&gt;""))&lt;&gt;0,SUMPRODUCT(--('P-VRIO'!D45:E48&lt;&gt;""))&lt;&gt;0),"DA","NE")</f>
        <v>NE</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37"/>
      <c r="F11" s="340" t="s">
        <v>37</v>
      </c>
      <c r="G11" s="341"/>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1" t="s">
        <v>41</v>
      </c>
      <c r="C15" s="322"/>
      <c r="D15" s="322"/>
      <c r="E15" s="322"/>
      <c r="F15" s="323"/>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4" t="s">
        <v>29</v>
      </c>
      <c r="B16" s="320" t="str">
        <f>'PR-RAS'!B6</f>
        <v xml:space="preserve">PRIHODI POSLOVANJA (šifre 61+62+63+64+65+66+67+68) </v>
      </c>
      <c r="C16" s="316"/>
      <c r="D16" s="316"/>
      <c r="E16" s="316"/>
      <c r="F16" s="317"/>
      <c r="G16" s="34" t="str">
        <f>'PR-RAS'!C6</f>
        <v>6</v>
      </c>
      <c r="H16" s="170">
        <f>'PR-RAS'!D6</f>
        <v>383122.92</v>
      </c>
      <c r="I16" s="170">
        <f>'PR-RAS'!E6</f>
        <v>484592.37000000005</v>
      </c>
      <c r="J16" s="4"/>
      <c r="K16" s="4"/>
      <c r="L16" s="4"/>
      <c r="M16" s="4"/>
      <c r="N16" s="4"/>
      <c r="O16" s="4"/>
      <c r="P16" s="4"/>
      <c r="Q16" s="4"/>
      <c r="R16" s="4"/>
      <c r="S16" s="4"/>
      <c r="T16" s="4"/>
      <c r="U16" s="4"/>
      <c r="V16" s="4"/>
      <c r="W16" s="4"/>
      <c r="X16" s="4"/>
    </row>
    <row r="17" spans="1:24" ht="12.75" customHeight="1" x14ac:dyDescent="0.2">
      <c r="A17" s="325"/>
      <c r="B17" s="309" t="str">
        <f>'PR-RAS'!B151</f>
        <v xml:space="preserve">RASHODI POSLOVANJA (šifre 31+32+34+35+36+37+38) </v>
      </c>
      <c r="C17" s="310"/>
      <c r="D17" s="310"/>
      <c r="E17" s="310"/>
      <c r="F17" s="311"/>
      <c r="G17" s="35" t="str">
        <f>'PR-RAS'!C151</f>
        <v>3</v>
      </c>
      <c r="H17" s="170">
        <f>'PR-RAS'!D151</f>
        <v>399857.98000000004</v>
      </c>
      <c r="I17" s="170">
        <f>'PR-RAS'!E151</f>
        <v>385112.95</v>
      </c>
      <c r="J17" s="4"/>
      <c r="K17" s="4"/>
      <c r="L17" s="4"/>
      <c r="M17" s="4"/>
      <c r="N17" s="4"/>
      <c r="O17" s="4"/>
      <c r="P17" s="4"/>
      <c r="Q17" s="4"/>
      <c r="R17" s="4"/>
      <c r="S17" s="4"/>
      <c r="T17" s="4"/>
      <c r="U17" s="4"/>
      <c r="V17" s="4"/>
      <c r="W17" s="4"/>
      <c r="X17" s="4"/>
    </row>
    <row r="18" spans="1:24" ht="12.75" customHeight="1" x14ac:dyDescent="0.2">
      <c r="A18" s="325"/>
      <c r="B18" s="309" t="str">
        <f>'PR-RAS'!B645</f>
        <v>Višak prihoda i primitaka raspoloživ u sljedećem razdoblju (šifre X005 + '9221-9222' - Y005 - '9222-9221')</v>
      </c>
      <c r="C18" s="310"/>
      <c r="D18" s="310"/>
      <c r="E18" s="310"/>
      <c r="F18" s="311"/>
      <c r="G18" s="35" t="str">
        <f>'PR-RAS'!C645</f>
        <v>X006</v>
      </c>
      <c r="H18" s="170">
        <f>'PR-RAS'!D645</f>
        <v>0</v>
      </c>
      <c r="I18" s="170">
        <f>'PR-RAS'!E645</f>
        <v>103470.61000000004</v>
      </c>
      <c r="J18" s="4"/>
      <c r="K18" s="4"/>
      <c r="L18" s="4"/>
      <c r="M18" s="4"/>
      <c r="N18" s="4"/>
      <c r="O18" s="4"/>
      <c r="P18" s="4"/>
      <c r="Q18" s="4"/>
      <c r="R18" s="4"/>
      <c r="S18" s="4"/>
      <c r="T18" s="4"/>
      <c r="U18" s="4"/>
      <c r="V18" s="4"/>
      <c r="W18" s="4"/>
      <c r="X18" s="4"/>
    </row>
    <row r="19" spans="1:24" ht="12.75" customHeight="1" x14ac:dyDescent="0.2">
      <c r="A19" s="326"/>
      <c r="B19" s="312" t="str">
        <f>'PR-RAS'!B646</f>
        <v>Manjak prihoda i primitaka za pokriće u sljedećem razdoblju (šifre Y005 + '9222-9221' - X005 - '9221-9222' )</v>
      </c>
      <c r="C19" s="313"/>
      <c r="D19" s="313"/>
      <c r="E19" s="313"/>
      <c r="F19" s="314"/>
      <c r="G19" s="36" t="str">
        <f>'PR-RAS'!C646</f>
        <v>Y006</v>
      </c>
      <c r="H19" s="171">
        <f>'PR-RAS'!D646</f>
        <v>237836.58000000007</v>
      </c>
      <c r="I19" s="171">
        <f>'PR-RAS'!E646</f>
        <v>0</v>
      </c>
      <c r="J19" s="4"/>
      <c r="K19" s="4"/>
      <c r="L19" s="4"/>
      <c r="M19" s="4"/>
      <c r="N19" s="4"/>
      <c r="O19" s="4"/>
      <c r="P19" s="4"/>
      <c r="Q19" s="4"/>
      <c r="R19" s="4"/>
      <c r="S19" s="4"/>
      <c r="T19" s="4"/>
      <c r="U19" s="4"/>
      <c r="V19" s="4"/>
      <c r="W19" s="4"/>
      <c r="X19" s="4"/>
    </row>
    <row r="20" spans="1:24" ht="12.75" customHeight="1" x14ac:dyDescent="0.2">
      <c r="A20" s="324" t="s">
        <v>32</v>
      </c>
      <c r="B20" s="320" t="str">
        <f>BILANCA!B7</f>
        <v>Nefinancijska imovina (šifre 01+02+03+04+05+06)</v>
      </c>
      <c r="C20" s="316"/>
      <c r="D20" s="316"/>
      <c r="E20" s="316"/>
      <c r="F20" s="317"/>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5"/>
      <c r="B21" s="309" t="str">
        <f>BILANCA!B68</f>
        <v>Financijska imovina (šifre 11+12+13+14+15+16+17+19)</v>
      </c>
      <c r="C21" s="310"/>
      <c r="D21" s="310"/>
      <c r="E21" s="310"/>
      <c r="F21" s="311"/>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5"/>
      <c r="B22" s="309" t="str">
        <f>BILANCA!B176</f>
        <v xml:space="preserve">Obveze (šifre 23+24+25+26+29) </v>
      </c>
      <c r="C22" s="310"/>
      <c r="D22" s="310"/>
      <c r="E22" s="310"/>
      <c r="F22" s="311"/>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6"/>
      <c r="B23" s="312" t="str">
        <f>BILANCA!B237</f>
        <v>Vlastiti izvori (šifre 91 + 922 - 93 + 96 do 98)</v>
      </c>
      <c r="C23" s="313"/>
      <c r="D23" s="313"/>
      <c r="E23" s="313"/>
      <c r="F23" s="314"/>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4" t="s">
        <v>45</v>
      </c>
      <c r="B24" s="320" t="str">
        <f>'RAS-funkcijski'!B5</f>
        <v>Opće javne usluge (šifre 011+012+013+014 do 018)</v>
      </c>
      <c r="C24" s="316"/>
      <c r="D24" s="316"/>
      <c r="E24" s="316"/>
      <c r="F24" s="317"/>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5"/>
      <c r="B25" s="309" t="str">
        <f>'RAS-funkcijski'!B35</f>
        <v>Ekonomski poslovi (šifre 041+042+043+044+045+046+047+048+049)</v>
      </c>
      <c r="C25" s="310"/>
      <c r="D25" s="310"/>
      <c r="E25" s="310"/>
      <c r="F25" s="311"/>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5"/>
      <c r="B26" s="309" t="str">
        <f>'RAS-funkcijski'!B88</f>
        <v>Rashodi vezani za stanovanje i kom. pogodnosti koji nisu drugdje svrstani</v>
      </c>
      <c r="C26" s="310"/>
      <c r="D26" s="310"/>
      <c r="E26" s="310"/>
      <c r="F26" s="311"/>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5"/>
      <c r="B27" s="309" t="str">
        <f>'RAS-funkcijski'!B114</f>
        <v>Obrazovanje (šifre 091+092+093+094+095+096+097+098)</v>
      </c>
      <c r="C27" s="310"/>
      <c r="D27" s="310"/>
      <c r="E27" s="310"/>
      <c r="F27" s="311"/>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6"/>
      <c r="B28" s="312" t="str">
        <f>'RAS-funkcijski'!B141</f>
        <v>Kontrolni zbroj (šifre 01+02+03+04+05+06+07+08+09+10)</v>
      </c>
      <c r="C28" s="313"/>
      <c r="D28" s="313"/>
      <c r="E28" s="313"/>
      <c r="F28" s="314"/>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4" t="s">
        <v>36</v>
      </c>
      <c r="B29" s="315" t="str">
        <f>'P-VRIO'!B5</f>
        <v>Promjene u vrijednosti i obujmu imovine (šifre 91511+91512)</v>
      </c>
      <c r="C29" s="316"/>
      <c r="D29" s="316"/>
      <c r="E29" s="316"/>
      <c r="F29" s="317"/>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5"/>
      <c r="B30" s="318" t="str">
        <f>'P-VRIO'!B22</f>
        <v>Promjene u obujmu imovine (šifre P016+P023)</v>
      </c>
      <c r="C30" s="310"/>
      <c r="D30" s="310"/>
      <c r="E30" s="310"/>
      <c r="F30" s="311"/>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5"/>
      <c r="B31" s="318" t="str">
        <f>'P-VRIO'!B38</f>
        <v>Promjene u vrijednosti (revalorizacija) i obujmu obveza (šifre 91521+91522)</v>
      </c>
      <c r="C31" s="310"/>
      <c r="D31" s="310"/>
      <c r="E31" s="310"/>
      <c r="F31" s="311"/>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6"/>
      <c r="B32" s="319" t="str">
        <f>'P-VRIO'!B44</f>
        <v>Promjene u obujmu obveza (šifre P035 do P038)</v>
      </c>
      <c r="C32" s="313"/>
      <c r="D32" s="313"/>
      <c r="E32" s="313"/>
      <c r="F32" s="314"/>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4" t="s">
        <v>37</v>
      </c>
      <c r="B33" s="320" t="str">
        <f>OBVEZE!B5</f>
        <v>Stanje obveza 1. siječnja (=stanju obveza iz Izvještaja o obvezama na 31. prosinca prethodne godine)</v>
      </c>
      <c r="C33" s="316"/>
      <c r="D33" s="316"/>
      <c r="E33" s="316"/>
      <c r="F33" s="317"/>
      <c r="G33" s="157" t="str">
        <f>OBVEZE!C5</f>
        <v>V001</v>
      </c>
      <c r="H33" s="180" t="s">
        <v>46</v>
      </c>
      <c r="I33" s="181">
        <f>OBVEZE!D5</f>
        <v>221643.11</v>
      </c>
      <c r="J33" s="4"/>
      <c r="K33" s="4"/>
      <c r="L33" s="4"/>
      <c r="M33" s="4"/>
      <c r="N33" s="4"/>
      <c r="O33" s="4"/>
      <c r="P33" s="4"/>
      <c r="Q33" s="4"/>
      <c r="R33" s="4"/>
      <c r="S33" s="4"/>
      <c r="T33" s="4"/>
      <c r="U33" s="4"/>
      <c r="V33" s="4"/>
      <c r="W33" s="4"/>
      <c r="X33" s="4"/>
    </row>
    <row r="34" spans="1:24" ht="12.75" customHeight="1" x14ac:dyDescent="0.2">
      <c r="A34" s="325"/>
      <c r="B34" s="309" t="str">
        <f>OBVEZE!B42</f>
        <v>Stanje obveza na kraju izvještajnog razdoblja (šifre V001+V002-V004) i (šifre V007+V009)</v>
      </c>
      <c r="C34" s="310"/>
      <c r="D34" s="310"/>
      <c r="E34" s="310"/>
      <c r="F34" s="311"/>
      <c r="G34" s="158" t="str">
        <f>OBVEZE!C42</f>
        <v>V006</v>
      </c>
      <c r="H34" s="174" t="s">
        <v>46</v>
      </c>
      <c r="I34" s="175">
        <f>OBVEZE!D42</f>
        <v>111245.14999999985</v>
      </c>
      <c r="J34" s="4"/>
      <c r="K34" s="4"/>
      <c r="L34" s="4"/>
      <c r="M34" s="4"/>
      <c r="N34" s="4"/>
      <c r="O34" s="4"/>
      <c r="P34" s="4"/>
      <c r="Q34" s="4"/>
      <c r="R34" s="4"/>
      <c r="S34" s="4"/>
      <c r="T34" s="4"/>
      <c r="U34" s="4"/>
      <c r="V34" s="4"/>
      <c r="W34" s="4"/>
      <c r="X34" s="4"/>
    </row>
    <row r="35" spans="1:24" ht="12.75" customHeight="1" x14ac:dyDescent="0.2">
      <c r="A35" s="325"/>
      <c r="B35" s="309" t="str">
        <f>OBVEZE!B43</f>
        <v>Stanje dospjelih obveza na kraju izvještajnog razdoblja (šifre V008+D23+D24 + 'D dio 25,26')</v>
      </c>
      <c r="C35" s="310"/>
      <c r="D35" s="310"/>
      <c r="E35" s="310"/>
      <c r="F35" s="311"/>
      <c r="G35" s="158" t="str">
        <f>OBVEZE!C43</f>
        <v>V007</v>
      </c>
      <c r="H35" s="174" t="s">
        <v>46</v>
      </c>
      <c r="I35" s="175">
        <f>OBVEZE!D43</f>
        <v>513.95000000000005</v>
      </c>
      <c r="J35" s="4"/>
      <c r="K35" s="4"/>
      <c r="L35" s="4"/>
      <c r="M35" s="4"/>
      <c r="N35" s="4"/>
      <c r="O35" s="4"/>
      <c r="P35" s="4"/>
      <c r="Q35" s="4"/>
      <c r="R35" s="4"/>
      <c r="S35" s="4"/>
      <c r="T35" s="4"/>
      <c r="U35" s="4"/>
      <c r="V35" s="4"/>
      <c r="W35" s="4"/>
      <c r="X35" s="4"/>
    </row>
    <row r="36" spans="1:24" ht="12.75" customHeight="1" x14ac:dyDescent="0.2">
      <c r="A36" s="326"/>
      <c r="B36" s="312" t="str">
        <f>OBVEZE!B101</f>
        <v>Stanje nedospjelih obveza na kraju izvještajnog razdoblja (šifre V010 + ND23 + ND24 + 'ND dio 25,26')</v>
      </c>
      <c r="C36" s="313"/>
      <c r="D36" s="313"/>
      <c r="E36" s="313"/>
      <c r="F36" s="314"/>
      <c r="G36" s="159" t="str">
        <f>OBVEZE!C101</f>
        <v>V009</v>
      </c>
      <c r="H36" s="178" t="s">
        <v>46</v>
      </c>
      <c r="I36" s="179">
        <f>OBVEZE!D101</f>
        <v>110731.2</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08" t="s">
        <v>47</v>
      </c>
      <c r="I39" s="308"/>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7k6sVCPyoa/GZF2CXKJw41ABs+sY2Y93lWNIgBykqcK1nDc9H4ZnafIf6DC3XCAp6bRcHbE+ACDdyqKqm4C2Lg==" saltValue="32g+I6kNj51qjKpheLC9rQ=="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642" zoomScaleNormal="100" workbookViewId="0">
      <selection activeCell="K653" sqref="K653"/>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6" t="s">
        <v>51</v>
      </c>
      <c r="B2" s="347"/>
      <c r="C2" s="347"/>
      <c r="D2" s="347"/>
      <c r="E2" s="347"/>
      <c r="F2" s="347"/>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48" t="s">
        <v>57</v>
      </c>
      <c r="B5" s="349"/>
      <c r="C5" s="214"/>
      <c r="D5" s="72"/>
      <c r="E5" s="72"/>
      <c r="F5" s="59"/>
    </row>
    <row r="6" spans="1:25" ht="12.75" customHeight="1" x14ac:dyDescent="0.2">
      <c r="A6" s="53">
        <v>6</v>
      </c>
      <c r="B6" s="85" t="s">
        <v>58</v>
      </c>
      <c r="C6" s="50" t="s">
        <v>59</v>
      </c>
      <c r="D6" s="51">
        <f>D7+D44+D50+D82+D106+D124+D133+D139</f>
        <v>383122.92</v>
      </c>
      <c r="E6" s="51">
        <f>E7+E44+E50+E82+E106+E124+E133+E139</f>
        <v>484592.37000000005</v>
      </c>
      <c r="F6" s="52">
        <f t="shared" ref="F6:F131" si="0">IF(D6&lt;&gt;0,IF(E6/D6&gt;=100,"&gt;&gt;100",E6/D6*100),"-")</f>
        <v>126.48482894210559</v>
      </c>
    </row>
    <row r="7" spans="1:25" ht="12.75" customHeight="1" x14ac:dyDescent="0.2">
      <c r="A7" s="53">
        <v>61</v>
      </c>
      <c r="B7" s="294" t="s">
        <v>60</v>
      </c>
      <c r="C7" s="50" t="s">
        <v>61</v>
      </c>
      <c r="D7" s="51">
        <f t="shared" ref="D7:E7" si="1">D8+D17+D23+D29+D37+D40</f>
        <v>98559.25</v>
      </c>
      <c r="E7" s="51">
        <f t="shared" si="1"/>
        <v>138965.04</v>
      </c>
      <c r="F7" s="52">
        <f t="shared" si="0"/>
        <v>140.99644630006824</v>
      </c>
    </row>
    <row r="8" spans="1:25" ht="12.75" customHeight="1" x14ac:dyDescent="0.2">
      <c r="A8" s="53">
        <v>611</v>
      </c>
      <c r="B8" s="85" t="s">
        <v>62</v>
      </c>
      <c r="C8" s="50" t="s">
        <v>63</v>
      </c>
      <c r="D8" s="51">
        <f t="shared" ref="D8:E8" si="2">SUM(D9:D14)-D15-D16</f>
        <v>89389.11</v>
      </c>
      <c r="E8" s="51">
        <f t="shared" si="2"/>
        <v>121876.15</v>
      </c>
      <c r="F8" s="52">
        <f t="shared" si="0"/>
        <v>136.34339798214793</v>
      </c>
    </row>
    <row r="9" spans="1:25" ht="12.75" customHeight="1" x14ac:dyDescent="0.2">
      <c r="A9" s="53">
        <v>6111</v>
      </c>
      <c r="B9" s="85" t="s">
        <v>64</v>
      </c>
      <c r="C9" s="50" t="s">
        <v>65</v>
      </c>
      <c r="D9" s="242">
        <v>89389.11</v>
      </c>
      <c r="E9" s="242">
        <v>121876.15</v>
      </c>
      <c r="F9" s="52">
        <f t="shared" si="0"/>
        <v>136.34339798214793</v>
      </c>
    </row>
    <row r="10" spans="1:25" ht="12.75" customHeight="1" x14ac:dyDescent="0.2">
      <c r="A10" s="53">
        <v>6112</v>
      </c>
      <c r="B10" s="85" t="s">
        <v>66</v>
      </c>
      <c r="C10" s="50" t="s">
        <v>67</v>
      </c>
      <c r="D10" s="242">
        <v>0</v>
      </c>
      <c r="E10" s="242">
        <v>0</v>
      </c>
      <c r="F10" s="52" t="str">
        <f t="shared" si="0"/>
        <v>-</v>
      </c>
    </row>
    <row r="11" spans="1:25" ht="12.75" customHeight="1" x14ac:dyDescent="0.2">
      <c r="A11" s="53">
        <v>6113</v>
      </c>
      <c r="B11" s="85" t="s">
        <v>68</v>
      </c>
      <c r="C11" s="50" t="s">
        <v>69</v>
      </c>
      <c r="D11" s="242">
        <v>0</v>
      </c>
      <c r="E11" s="242">
        <v>0</v>
      </c>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8957.32</v>
      </c>
      <c r="E23" s="51">
        <f t="shared" si="4"/>
        <v>16977.48</v>
      </c>
      <c r="F23" s="52">
        <f t="shared" si="0"/>
        <v>189.53749559019886</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8957.32</v>
      </c>
      <c r="E27" s="242">
        <v>16977.48</v>
      </c>
      <c r="F27" s="52">
        <f t="shared" si="0"/>
        <v>189.53749559019886</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212.82</v>
      </c>
      <c r="E29" s="51">
        <f t="shared" si="5"/>
        <v>111.41</v>
      </c>
      <c r="F29" s="52">
        <f t="shared" si="0"/>
        <v>52.349403251574103</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212.82</v>
      </c>
      <c r="E31" s="242">
        <v>111.41</v>
      </c>
      <c r="F31" s="52">
        <f t="shared" si="0"/>
        <v>52.349403251574103</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257410.57</v>
      </c>
      <c r="E50" s="51">
        <f>E51+E54+E59+E62+E65+E68+E71+E74+E77</f>
        <v>298669.51</v>
      </c>
      <c r="F50" s="52">
        <f t="shared" si="0"/>
        <v>116.02845601872527</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31375.27</v>
      </c>
      <c r="E54" s="51">
        <f t="shared" si="11"/>
        <v>0</v>
      </c>
      <c r="F54" s="52">
        <f t="shared" si="0"/>
        <v>0</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31375.27</v>
      </c>
      <c r="E58" s="242"/>
      <c r="F58" s="52">
        <f t="shared" si="0"/>
        <v>0</v>
      </c>
    </row>
    <row r="59" spans="1:6" ht="24" x14ac:dyDescent="0.2">
      <c r="A59" s="53">
        <v>633</v>
      </c>
      <c r="B59" s="86" t="s">
        <v>164</v>
      </c>
      <c r="C59" s="50" t="s">
        <v>165</v>
      </c>
      <c r="D59" s="51">
        <f t="shared" ref="D59:E59" si="12">SUM(D60:D61)</f>
        <v>204989.71000000002</v>
      </c>
      <c r="E59" s="51">
        <f t="shared" si="12"/>
        <v>183578.5</v>
      </c>
      <c r="F59" s="52">
        <f t="shared" si="0"/>
        <v>89.554983028172472</v>
      </c>
    </row>
    <row r="60" spans="1:6" ht="24" x14ac:dyDescent="0.2">
      <c r="A60" s="53">
        <v>6331</v>
      </c>
      <c r="B60" s="86" t="s">
        <v>166</v>
      </c>
      <c r="C60" s="50" t="s">
        <v>167</v>
      </c>
      <c r="D60" s="242">
        <v>190390.2</v>
      </c>
      <c r="E60" s="242">
        <v>183578.5</v>
      </c>
      <c r="F60" s="52">
        <f t="shared" si="0"/>
        <v>96.422242321295954</v>
      </c>
    </row>
    <row r="61" spans="1:6" ht="24" x14ac:dyDescent="0.2">
      <c r="A61" s="53">
        <v>6332</v>
      </c>
      <c r="B61" s="86" t="s">
        <v>168</v>
      </c>
      <c r="C61" s="50" t="s">
        <v>169</v>
      </c>
      <c r="D61" s="242">
        <v>14599.51</v>
      </c>
      <c r="E61" s="242">
        <v>0</v>
      </c>
      <c r="F61" s="52">
        <f t="shared" si="0"/>
        <v>0</v>
      </c>
    </row>
    <row r="62" spans="1:6" ht="12.75" customHeight="1" x14ac:dyDescent="0.2">
      <c r="A62" s="53">
        <v>634</v>
      </c>
      <c r="B62" s="85" t="s">
        <v>170</v>
      </c>
      <c r="C62" s="50" t="s">
        <v>171</v>
      </c>
      <c r="D62" s="51">
        <f t="shared" ref="D62:E62" si="13">SUM(D63:D64)</f>
        <v>12812.57</v>
      </c>
      <c r="E62" s="51">
        <f t="shared" si="13"/>
        <v>10101.959999999999</v>
      </c>
      <c r="F62" s="52">
        <f t="shared" si="0"/>
        <v>78.844135095457034</v>
      </c>
    </row>
    <row r="63" spans="1:6" ht="12.75" customHeight="1" x14ac:dyDescent="0.2">
      <c r="A63" s="53">
        <v>6341</v>
      </c>
      <c r="B63" s="85" t="s">
        <v>172</v>
      </c>
      <c r="C63" s="50" t="s">
        <v>173</v>
      </c>
      <c r="D63" s="242">
        <v>12812.57</v>
      </c>
      <c r="E63" s="242">
        <v>10101.959999999999</v>
      </c>
      <c r="F63" s="52">
        <f t="shared" si="0"/>
        <v>78.844135095457034</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c r="F69" s="52" t="str">
        <f t="shared" si="0"/>
        <v>-</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8233.02</v>
      </c>
      <c r="E74" s="51">
        <f t="shared" si="17"/>
        <v>104989.05</v>
      </c>
      <c r="F74" s="52">
        <f t="shared" si="0"/>
        <v>1275.2191783816875</v>
      </c>
    </row>
    <row r="75" spans="1:6" ht="12.75" customHeight="1" x14ac:dyDescent="0.2">
      <c r="A75" s="53" t="s">
        <v>196</v>
      </c>
      <c r="B75" s="85" t="s">
        <v>197</v>
      </c>
      <c r="C75" s="50" t="s">
        <v>196</v>
      </c>
      <c r="D75" s="242">
        <v>8233.02</v>
      </c>
      <c r="E75" s="242">
        <v>104989.05</v>
      </c>
      <c r="F75" s="52">
        <f t="shared" si="0"/>
        <v>1275.2191783816875</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3608.68</v>
      </c>
      <c r="E82" s="51">
        <f t="shared" si="19"/>
        <v>25378.129999999997</v>
      </c>
      <c r="F82" s="52">
        <f t="shared" si="0"/>
        <v>703.25243579369737</v>
      </c>
    </row>
    <row r="83" spans="1:6" ht="12.75" customHeight="1" x14ac:dyDescent="0.2">
      <c r="A83" s="53">
        <v>641</v>
      </c>
      <c r="B83" s="85" t="s">
        <v>212</v>
      </c>
      <c r="C83" s="50" t="s">
        <v>213</v>
      </c>
      <c r="D83" s="51">
        <f t="shared" ref="D83:E83" si="20">SUM(D84:D90)</f>
        <v>1.19</v>
      </c>
      <c r="E83" s="51">
        <f t="shared" si="20"/>
        <v>3.7</v>
      </c>
      <c r="F83" s="52">
        <f t="shared" si="0"/>
        <v>310.92436974789922</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1.19</v>
      </c>
      <c r="E85" s="242">
        <v>3.7</v>
      </c>
      <c r="F85" s="52">
        <f t="shared" si="0"/>
        <v>310.92436974789922</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3607.49</v>
      </c>
      <c r="E91" s="51">
        <f t="shared" si="21"/>
        <v>25374.429999999997</v>
      </c>
      <c r="F91" s="52">
        <f t="shared" si="0"/>
        <v>703.38185275634851</v>
      </c>
    </row>
    <row r="92" spans="1:6" ht="12.75" customHeight="1" x14ac:dyDescent="0.2">
      <c r="A92" s="53">
        <v>6421</v>
      </c>
      <c r="B92" s="85" t="s">
        <v>230</v>
      </c>
      <c r="C92" s="50" t="s">
        <v>231</v>
      </c>
      <c r="D92" s="242">
        <v>1720.65</v>
      </c>
      <c r="E92" s="242">
        <v>528.51</v>
      </c>
      <c r="F92" s="52">
        <f t="shared" si="0"/>
        <v>30.715717897306249</v>
      </c>
    </row>
    <row r="93" spans="1:6" ht="12.75" customHeight="1" x14ac:dyDescent="0.2">
      <c r="A93" s="53">
        <v>6422</v>
      </c>
      <c r="B93" s="85" t="s">
        <v>232</v>
      </c>
      <c r="C93" s="50" t="s">
        <v>233</v>
      </c>
      <c r="D93" s="242">
        <v>1886.84</v>
      </c>
      <c r="E93" s="242">
        <v>24845.919999999998</v>
      </c>
      <c r="F93" s="52">
        <f t="shared" si="0"/>
        <v>1316.8005766254691</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23544.42</v>
      </c>
      <c r="E106" s="51">
        <f t="shared" si="23"/>
        <v>21579.690000000002</v>
      </c>
      <c r="F106" s="52">
        <f t="shared" si="0"/>
        <v>91.655220217784105</v>
      </c>
    </row>
    <row r="107" spans="1:6" ht="12.75" customHeight="1" x14ac:dyDescent="0.2">
      <c r="A107" s="53">
        <v>651</v>
      </c>
      <c r="B107" s="85" t="s">
        <v>260</v>
      </c>
      <c r="C107" s="50" t="s">
        <v>261</v>
      </c>
      <c r="D107" s="51">
        <f t="shared" ref="D107:E107" si="24">SUM(D108:D111)</f>
        <v>10389.529999999999</v>
      </c>
      <c r="E107" s="51">
        <f t="shared" si="24"/>
        <v>11185.72</v>
      </c>
      <c r="F107" s="52">
        <f t="shared" si="0"/>
        <v>107.663388045465</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982.15</v>
      </c>
      <c r="E109" s="242">
        <v>1778.34</v>
      </c>
      <c r="F109" s="52">
        <f t="shared" si="0"/>
        <v>181.06602861070101</v>
      </c>
    </row>
    <row r="110" spans="1:6" ht="12.75" customHeight="1" x14ac:dyDescent="0.2">
      <c r="A110" s="53">
        <v>6513</v>
      </c>
      <c r="B110" s="85" t="s">
        <v>266</v>
      </c>
      <c r="C110" s="50" t="s">
        <v>267</v>
      </c>
      <c r="D110" s="242">
        <v>9407.3799999999992</v>
      </c>
      <c r="E110" s="242"/>
      <c r="F110" s="52">
        <f t="shared" si="0"/>
        <v>0</v>
      </c>
    </row>
    <row r="111" spans="1:6" ht="12.75" customHeight="1" x14ac:dyDescent="0.2">
      <c r="A111" s="53">
        <v>6514</v>
      </c>
      <c r="B111" s="85" t="s">
        <v>268</v>
      </c>
      <c r="C111" s="50" t="s">
        <v>269</v>
      </c>
      <c r="D111" s="242">
        <v>0</v>
      </c>
      <c r="E111" s="242">
        <v>9407.3799999999992</v>
      </c>
      <c r="F111" s="52" t="str">
        <f t="shared" si="0"/>
        <v>-</v>
      </c>
    </row>
    <row r="112" spans="1:6" ht="12.75" customHeight="1" x14ac:dyDescent="0.2">
      <c r="A112" s="53">
        <v>652</v>
      </c>
      <c r="B112" s="85" t="s">
        <v>270</v>
      </c>
      <c r="C112" s="50" t="s">
        <v>271</v>
      </c>
      <c r="D112" s="51">
        <f t="shared" ref="D112:E112" si="25">SUM(D113:D119)</f>
        <v>4063.34</v>
      </c>
      <c r="E112" s="51">
        <f t="shared" si="25"/>
        <v>437.95</v>
      </c>
      <c r="F112" s="52">
        <f t="shared" si="0"/>
        <v>10.778079117179463</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7.37</v>
      </c>
      <c r="E114" s="242">
        <v>0.14000000000000001</v>
      </c>
      <c r="F114" s="52">
        <f t="shared" si="0"/>
        <v>1.8995929443690638</v>
      </c>
    </row>
    <row r="115" spans="1:6" ht="12.75" customHeight="1" x14ac:dyDescent="0.2">
      <c r="A115" s="53">
        <v>6524</v>
      </c>
      <c r="B115" s="85" t="s">
        <v>276</v>
      </c>
      <c r="C115" s="50" t="s">
        <v>277</v>
      </c>
      <c r="D115" s="242">
        <v>265.89</v>
      </c>
      <c r="E115" s="242"/>
      <c r="F115" s="52">
        <f t="shared" si="0"/>
        <v>0</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3790.08</v>
      </c>
      <c r="E117" s="242">
        <v>437.81</v>
      </c>
      <c r="F117" s="52">
        <f t="shared" si="0"/>
        <v>11.551471209050996</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9091.5499999999993</v>
      </c>
      <c r="E120" s="51">
        <f t="shared" si="26"/>
        <v>9956.02</v>
      </c>
      <c r="F120" s="52">
        <f t="shared" si="0"/>
        <v>109.50849965077462</v>
      </c>
    </row>
    <row r="121" spans="1:6" ht="12.75" customHeight="1" x14ac:dyDescent="0.2">
      <c r="A121" s="53">
        <v>6531</v>
      </c>
      <c r="B121" s="85" t="s">
        <v>288</v>
      </c>
      <c r="C121" s="50" t="s">
        <v>289</v>
      </c>
      <c r="D121" s="242">
        <v>30.9</v>
      </c>
      <c r="E121" s="242"/>
      <c r="F121" s="52">
        <f t="shared" si="0"/>
        <v>0</v>
      </c>
    </row>
    <row r="122" spans="1:6" ht="12.75" customHeight="1" x14ac:dyDescent="0.2">
      <c r="A122" s="53">
        <v>6532</v>
      </c>
      <c r="B122" s="85" t="s">
        <v>290</v>
      </c>
      <c r="C122" s="50" t="s">
        <v>291</v>
      </c>
      <c r="D122" s="242">
        <v>9060.65</v>
      </c>
      <c r="E122" s="242">
        <v>9956.02</v>
      </c>
      <c r="F122" s="52">
        <f t="shared" si="0"/>
        <v>109.88196211088609</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0</v>
      </c>
      <c r="E124" s="51">
        <f t="shared" si="27"/>
        <v>0</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0</v>
      </c>
      <c r="E127" s="242"/>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c r="F135" s="52" t="str">
        <f t="shared" si="31"/>
        <v>-</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399857.98000000004</v>
      </c>
      <c r="E151" s="51">
        <f t="shared" si="35"/>
        <v>385112.95</v>
      </c>
      <c r="F151" s="52">
        <f t="shared" si="31"/>
        <v>96.31243322941809</v>
      </c>
    </row>
    <row r="152" spans="1:6" ht="12.75" customHeight="1" x14ac:dyDescent="0.2">
      <c r="A152" s="53">
        <v>31</v>
      </c>
      <c r="B152" s="85" t="s">
        <v>349</v>
      </c>
      <c r="C152" s="50" t="s">
        <v>350</v>
      </c>
      <c r="D152" s="51">
        <f t="shared" ref="D152:E152" si="36">D153+D158+D159</f>
        <v>70537.01999999999</v>
      </c>
      <c r="E152" s="51">
        <f t="shared" si="36"/>
        <v>155443.27000000002</v>
      </c>
      <c r="F152" s="52">
        <f t="shared" si="31"/>
        <v>220.37118948319625</v>
      </c>
    </row>
    <row r="153" spans="1:6" ht="12.75" customHeight="1" x14ac:dyDescent="0.2">
      <c r="A153" s="53">
        <v>311</v>
      </c>
      <c r="B153" s="85" t="s">
        <v>351</v>
      </c>
      <c r="C153" s="50" t="s">
        <v>352</v>
      </c>
      <c r="D153" s="51">
        <f t="shared" ref="D153:E153" si="37">SUM(D154:D157)</f>
        <v>59877.72</v>
      </c>
      <c r="E153" s="51">
        <f t="shared" si="37"/>
        <v>131330</v>
      </c>
      <c r="F153" s="52">
        <f t="shared" si="31"/>
        <v>219.33032854290374</v>
      </c>
    </row>
    <row r="154" spans="1:6" ht="12.75" customHeight="1" x14ac:dyDescent="0.2">
      <c r="A154" s="53">
        <v>3111</v>
      </c>
      <c r="B154" s="85" t="s">
        <v>353</v>
      </c>
      <c r="C154" s="50" t="s">
        <v>354</v>
      </c>
      <c r="D154" s="242">
        <v>57081.89</v>
      </c>
      <c r="E154" s="242">
        <v>128455.3</v>
      </c>
      <c r="F154" s="52">
        <f t="shared" si="31"/>
        <v>225.03687246515489</v>
      </c>
    </row>
    <row r="155" spans="1:6" ht="12.75" customHeight="1" x14ac:dyDescent="0.2">
      <c r="A155" s="53">
        <v>3112</v>
      </c>
      <c r="B155" s="85" t="s">
        <v>355</v>
      </c>
      <c r="C155" s="50" t="s">
        <v>356</v>
      </c>
      <c r="D155" s="242">
        <v>2795.83</v>
      </c>
      <c r="E155" s="242">
        <v>2874.7</v>
      </c>
      <c r="F155" s="52">
        <f t="shared" si="31"/>
        <v>102.82098696988014</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1393.59</v>
      </c>
      <c r="E158" s="242">
        <v>4081.39</v>
      </c>
      <c r="F158" s="52">
        <f t="shared" si="31"/>
        <v>292.86877776103444</v>
      </c>
    </row>
    <row r="159" spans="1:6" ht="12.75" customHeight="1" x14ac:dyDescent="0.2">
      <c r="A159" s="53">
        <v>313</v>
      </c>
      <c r="B159" s="85" t="s">
        <v>363</v>
      </c>
      <c r="C159" s="50" t="s">
        <v>364</v>
      </c>
      <c r="D159" s="51">
        <f t="shared" ref="D159:E159" si="38">SUM(D160:D162)</f>
        <v>9265.7099999999991</v>
      </c>
      <c r="E159" s="51">
        <f t="shared" si="38"/>
        <v>20031.88</v>
      </c>
      <c r="F159" s="52">
        <f t="shared" si="31"/>
        <v>216.19368618271025</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9265.7099999999991</v>
      </c>
      <c r="E161" s="242">
        <v>20031.88</v>
      </c>
      <c r="F161" s="52">
        <f t="shared" si="31"/>
        <v>216.19368618271025</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166271.57</v>
      </c>
      <c r="E163" s="51">
        <f t="shared" si="39"/>
        <v>139290.54999999999</v>
      </c>
      <c r="F163" s="52">
        <f t="shared" si="31"/>
        <v>83.772920409664735</v>
      </c>
    </row>
    <row r="164" spans="1:6" ht="12.75" customHeight="1" x14ac:dyDescent="0.2">
      <c r="A164" s="53">
        <v>321</v>
      </c>
      <c r="B164" s="85" t="s">
        <v>372</v>
      </c>
      <c r="C164" s="50" t="s">
        <v>373</v>
      </c>
      <c r="D164" s="51">
        <f t="shared" ref="D164:E164" si="40">SUM(D165:D168)</f>
        <v>3915.6800000000003</v>
      </c>
      <c r="E164" s="51">
        <f t="shared" si="40"/>
        <v>6338.18</v>
      </c>
      <c r="F164" s="52">
        <f t="shared" si="31"/>
        <v>161.86664896007846</v>
      </c>
    </row>
    <row r="165" spans="1:6" ht="12.75" customHeight="1" x14ac:dyDescent="0.2">
      <c r="A165" s="53">
        <v>3211</v>
      </c>
      <c r="B165" s="85" t="s">
        <v>374</v>
      </c>
      <c r="C165" s="50" t="s">
        <v>375</v>
      </c>
      <c r="D165" s="242">
        <v>841.24</v>
      </c>
      <c r="E165" s="242">
        <v>553.85</v>
      </c>
      <c r="F165" s="52">
        <f t="shared" si="31"/>
        <v>65.837335362084545</v>
      </c>
    </row>
    <row r="166" spans="1:6" ht="12.75" customHeight="1" x14ac:dyDescent="0.2">
      <c r="A166" s="53">
        <v>3212</v>
      </c>
      <c r="B166" s="85" t="s">
        <v>376</v>
      </c>
      <c r="C166" s="50" t="s">
        <v>377</v>
      </c>
      <c r="D166" s="242">
        <v>1267.01</v>
      </c>
      <c r="E166" s="242">
        <v>3382.5</v>
      </c>
      <c r="F166" s="52">
        <f t="shared" si="31"/>
        <v>266.96711154608096</v>
      </c>
    </row>
    <row r="167" spans="1:6" ht="12.75" customHeight="1" x14ac:dyDescent="0.2">
      <c r="A167" s="53">
        <v>3213</v>
      </c>
      <c r="B167" s="85" t="s">
        <v>378</v>
      </c>
      <c r="C167" s="50" t="s">
        <v>379</v>
      </c>
      <c r="D167" s="242">
        <v>1807.43</v>
      </c>
      <c r="E167" s="242">
        <v>2401.83</v>
      </c>
      <c r="F167" s="52">
        <f t="shared" si="31"/>
        <v>132.88647416497457</v>
      </c>
    </row>
    <row r="168" spans="1:6" ht="12.75" customHeight="1" x14ac:dyDescent="0.2">
      <c r="A168" s="53">
        <v>3214</v>
      </c>
      <c r="B168" s="85" t="s">
        <v>380</v>
      </c>
      <c r="C168" s="50" t="s">
        <v>381</v>
      </c>
      <c r="D168" s="242">
        <v>0</v>
      </c>
      <c r="E168" s="242"/>
      <c r="F168" s="52" t="str">
        <f t="shared" si="31"/>
        <v>-</v>
      </c>
    </row>
    <row r="169" spans="1:6" ht="12.75" customHeight="1" x14ac:dyDescent="0.2">
      <c r="A169" s="53">
        <v>322</v>
      </c>
      <c r="B169" s="85" t="s">
        <v>382</v>
      </c>
      <c r="C169" s="50" t="s">
        <v>383</v>
      </c>
      <c r="D169" s="51">
        <f t="shared" ref="D169:E169" si="41">SUM(D170:D176)</f>
        <v>59017.290000000008</v>
      </c>
      <c r="E169" s="51">
        <f t="shared" si="41"/>
        <v>49612.259999999995</v>
      </c>
      <c r="F169" s="52">
        <f t="shared" si="31"/>
        <v>84.063941261958973</v>
      </c>
    </row>
    <row r="170" spans="1:6" ht="12.75" customHeight="1" x14ac:dyDescent="0.2">
      <c r="A170" s="53">
        <v>3221</v>
      </c>
      <c r="B170" s="85" t="s">
        <v>384</v>
      </c>
      <c r="C170" s="50" t="s">
        <v>385</v>
      </c>
      <c r="D170" s="242">
        <v>4384.16</v>
      </c>
      <c r="E170" s="242">
        <v>7275.56</v>
      </c>
      <c r="F170" s="52">
        <f t="shared" si="31"/>
        <v>165.9510601802854</v>
      </c>
    </row>
    <row r="171" spans="1:6" ht="12.75" customHeight="1" x14ac:dyDescent="0.2">
      <c r="A171" s="53">
        <v>3222</v>
      </c>
      <c r="B171" s="85" t="s">
        <v>386</v>
      </c>
      <c r="C171" s="50" t="s">
        <v>387</v>
      </c>
      <c r="D171" s="242">
        <v>0</v>
      </c>
      <c r="E171" s="242"/>
      <c r="F171" s="52" t="str">
        <f t="shared" si="31"/>
        <v>-</v>
      </c>
    </row>
    <row r="172" spans="1:6" ht="12.75" customHeight="1" x14ac:dyDescent="0.2">
      <c r="A172" s="53">
        <v>3223</v>
      </c>
      <c r="B172" s="85" t="s">
        <v>388</v>
      </c>
      <c r="C172" s="50" t="s">
        <v>389</v>
      </c>
      <c r="D172" s="242">
        <v>53237.41</v>
      </c>
      <c r="E172" s="242">
        <v>39883.519999999997</v>
      </c>
      <c r="F172" s="52">
        <f t="shared" si="31"/>
        <v>74.916341722859912</v>
      </c>
    </row>
    <row r="173" spans="1:6" ht="12.75" customHeight="1" x14ac:dyDescent="0.2">
      <c r="A173" s="53">
        <v>3224</v>
      </c>
      <c r="B173" s="85" t="s">
        <v>390</v>
      </c>
      <c r="C173" s="50" t="s">
        <v>391</v>
      </c>
      <c r="D173" s="242">
        <v>0</v>
      </c>
      <c r="E173" s="242"/>
      <c r="F173" s="52" t="str">
        <f t="shared" si="31"/>
        <v>-</v>
      </c>
    </row>
    <row r="174" spans="1:6" ht="12.75" customHeight="1" x14ac:dyDescent="0.2">
      <c r="A174" s="53">
        <v>3225</v>
      </c>
      <c r="B174" s="85" t="s">
        <v>392</v>
      </c>
      <c r="C174" s="50" t="s">
        <v>393</v>
      </c>
      <c r="D174" s="242">
        <v>1344.22</v>
      </c>
      <c r="E174" s="242">
        <v>2310.4899999999998</v>
      </c>
      <c r="F174" s="52">
        <f t="shared" si="31"/>
        <v>171.88332267039618</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51.5</v>
      </c>
      <c r="E176" s="242">
        <v>142.69</v>
      </c>
      <c r="F176" s="52">
        <f t="shared" si="31"/>
        <v>277.06796116504853</v>
      </c>
    </row>
    <row r="177" spans="1:6" ht="12.75" customHeight="1" x14ac:dyDescent="0.2">
      <c r="A177" s="53">
        <v>323</v>
      </c>
      <c r="B177" s="85" t="s">
        <v>398</v>
      </c>
      <c r="C177" s="50" t="s">
        <v>399</v>
      </c>
      <c r="D177" s="51">
        <f t="shared" ref="D177:E177" si="42">SUM(D178:D186)</f>
        <v>56891.18</v>
      </c>
      <c r="E177" s="51">
        <f t="shared" si="42"/>
        <v>49817.46</v>
      </c>
      <c r="F177" s="52">
        <f t="shared" si="31"/>
        <v>87.566227313267191</v>
      </c>
    </row>
    <row r="178" spans="1:6" ht="12.75" customHeight="1" x14ac:dyDescent="0.2">
      <c r="A178" s="53">
        <v>3231</v>
      </c>
      <c r="B178" s="85" t="s">
        <v>400</v>
      </c>
      <c r="C178" s="50" t="s">
        <v>401</v>
      </c>
      <c r="D178" s="242">
        <v>2234.1999999999998</v>
      </c>
      <c r="E178" s="242">
        <v>2339.77</v>
      </c>
      <c r="F178" s="52">
        <f t="shared" si="31"/>
        <v>104.72518127293885</v>
      </c>
    </row>
    <row r="179" spans="1:6" ht="12.75" customHeight="1" x14ac:dyDescent="0.2">
      <c r="A179" s="53">
        <v>3232</v>
      </c>
      <c r="B179" s="85" t="s">
        <v>402</v>
      </c>
      <c r="C179" s="50" t="s">
        <v>403</v>
      </c>
      <c r="D179" s="242">
        <v>8505.7800000000007</v>
      </c>
      <c r="E179" s="242">
        <v>8536.52</v>
      </c>
      <c r="F179" s="52">
        <f t="shared" si="31"/>
        <v>100.36140130593549</v>
      </c>
    </row>
    <row r="180" spans="1:6" ht="12.75" customHeight="1" x14ac:dyDescent="0.2">
      <c r="A180" s="53">
        <v>3233</v>
      </c>
      <c r="B180" s="85" t="s">
        <v>404</v>
      </c>
      <c r="C180" s="50" t="s">
        <v>405</v>
      </c>
      <c r="D180" s="242">
        <v>4504.05</v>
      </c>
      <c r="E180" s="242">
        <v>2409.33</v>
      </c>
      <c r="F180" s="52">
        <f t="shared" si="31"/>
        <v>53.492523395610611</v>
      </c>
    </row>
    <row r="181" spans="1:6" ht="12.75" customHeight="1" x14ac:dyDescent="0.2">
      <c r="A181" s="53">
        <v>3234</v>
      </c>
      <c r="B181" s="85" t="s">
        <v>406</v>
      </c>
      <c r="C181" s="50" t="s">
        <v>407</v>
      </c>
      <c r="D181" s="242">
        <v>15356.66</v>
      </c>
      <c r="E181" s="242">
        <v>13546.97</v>
      </c>
      <c r="F181" s="52">
        <f t="shared" si="31"/>
        <v>88.215601569612133</v>
      </c>
    </row>
    <row r="182" spans="1:6" ht="12.75" customHeight="1" x14ac:dyDescent="0.2">
      <c r="A182" s="53">
        <v>3235</v>
      </c>
      <c r="B182" s="85" t="s">
        <v>408</v>
      </c>
      <c r="C182" s="50" t="s">
        <v>409</v>
      </c>
      <c r="D182" s="242">
        <v>0</v>
      </c>
      <c r="E182" s="242"/>
      <c r="F182" s="52" t="str">
        <f t="shared" si="31"/>
        <v>-</v>
      </c>
    </row>
    <row r="183" spans="1:6" ht="12.75" customHeight="1" x14ac:dyDescent="0.2">
      <c r="A183" s="53">
        <v>3236</v>
      </c>
      <c r="B183" s="85" t="s">
        <v>410</v>
      </c>
      <c r="C183" s="50" t="s">
        <v>411</v>
      </c>
      <c r="D183" s="242">
        <v>5262.51</v>
      </c>
      <c r="E183" s="242">
        <v>5642.73</v>
      </c>
      <c r="F183" s="52">
        <f t="shared" si="31"/>
        <v>107.22506940604386</v>
      </c>
    </row>
    <row r="184" spans="1:6" ht="12.75" customHeight="1" x14ac:dyDescent="0.2">
      <c r="A184" s="53">
        <v>3237</v>
      </c>
      <c r="B184" s="85" t="s">
        <v>412</v>
      </c>
      <c r="C184" s="50" t="s">
        <v>413</v>
      </c>
      <c r="D184" s="242">
        <v>16456.419999999998</v>
      </c>
      <c r="E184" s="242">
        <v>10089.290000000001</v>
      </c>
      <c r="F184" s="52">
        <f t="shared" si="31"/>
        <v>61.309142571713672</v>
      </c>
    </row>
    <row r="185" spans="1:6" ht="12.75" customHeight="1" x14ac:dyDescent="0.2">
      <c r="A185" s="53">
        <v>3238</v>
      </c>
      <c r="B185" s="85" t="s">
        <v>414</v>
      </c>
      <c r="C185" s="50" t="s">
        <v>415</v>
      </c>
      <c r="D185" s="242">
        <v>2472.33</v>
      </c>
      <c r="E185" s="242">
        <v>2423.4499999999998</v>
      </c>
      <c r="F185" s="52">
        <f t="shared" si="31"/>
        <v>98.022917652578741</v>
      </c>
    </row>
    <row r="186" spans="1:6" ht="12.75" customHeight="1" x14ac:dyDescent="0.2">
      <c r="A186" s="53">
        <v>3239</v>
      </c>
      <c r="B186" s="85" t="s">
        <v>416</v>
      </c>
      <c r="C186" s="50" t="s">
        <v>417</v>
      </c>
      <c r="D186" s="242">
        <v>2099.23</v>
      </c>
      <c r="E186" s="242">
        <v>4829.3999999999996</v>
      </c>
      <c r="F186" s="52">
        <f t="shared" si="31"/>
        <v>230.05578235829324</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46447.42</v>
      </c>
      <c r="E188" s="51">
        <f t="shared" si="43"/>
        <v>33522.649999999994</v>
      </c>
      <c r="F188" s="52">
        <f t="shared" si="31"/>
        <v>72.173330617717838</v>
      </c>
    </row>
    <row r="189" spans="1:6" ht="12.75" customHeight="1" x14ac:dyDescent="0.2">
      <c r="A189" s="53">
        <v>3291</v>
      </c>
      <c r="B189" s="232" t="s">
        <v>422</v>
      </c>
      <c r="C189" s="50" t="s">
        <v>423</v>
      </c>
      <c r="D189" s="242">
        <v>22564.5</v>
      </c>
      <c r="E189" s="242">
        <v>21000.720000000001</v>
      </c>
      <c r="F189" s="52">
        <f t="shared" si="31"/>
        <v>93.069733430831619</v>
      </c>
    </row>
    <row r="190" spans="1:6" ht="12.75" customHeight="1" x14ac:dyDescent="0.2">
      <c r="A190" s="53">
        <v>3292</v>
      </c>
      <c r="B190" s="85" t="s">
        <v>424</v>
      </c>
      <c r="C190" s="50" t="s">
        <v>425</v>
      </c>
      <c r="D190" s="242">
        <v>1182.75</v>
      </c>
      <c r="E190" s="242">
        <v>1982.71</v>
      </c>
      <c r="F190" s="52">
        <f t="shared" si="31"/>
        <v>167.63559501162547</v>
      </c>
    </row>
    <row r="191" spans="1:6" ht="12.75" customHeight="1" x14ac:dyDescent="0.2">
      <c r="A191" s="53">
        <v>3293</v>
      </c>
      <c r="B191" s="85" t="s">
        <v>426</v>
      </c>
      <c r="C191" s="50" t="s">
        <v>427</v>
      </c>
      <c r="D191" s="242">
        <v>10708.1</v>
      </c>
      <c r="E191" s="242">
        <v>3718.99</v>
      </c>
      <c r="F191" s="52">
        <f t="shared" si="31"/>
        <v>34.730624480533422</v>
      </c>
    </row>
    <row r="192" spans="1:6" ht="12.75" customHeight="1" x14ac:dyDescent="0.2">
      <c r="A192" s="53">
        <v>3294</v>
      </c>
      <c r="B192" s="85" t="s">
        <v>428</v>
      </c>
      <c r="C192" s="50" t="s">
        <v>429</v>
      </c>
      <c r="D192" s="242">
        <v>339.83</v>
      </c>
      <c r="E192" s="242">
        <v>1342.66</v>
      </c>
      <c r="F192" s="52">
        <f t="shared" si="31"/>
        <v>395.09754877438723</v>
      </c>
    </row>
    <row r="193" spans="1:6" ht="12.75" customHeight="1" x14ac:dyDescent="0.2">
      <c r="A193" s="53">
        <v>3295</v>
      </c>
      <c r="B193" s="85" t="s">
        <v>430</v>
      </c>
      <c r="C193" s="50" t="s">
        <v>431</v>
      </c>
      <c r="D193" s="242">
        <v>1286.78</v>
      </c>
      <c r="E193" s="242"/>
      <c r="F193" s="52">
        <f t="shared" si="31"/>
        <v>0</v>
      </c>
    </row>
    <row r="194" spans="1:6" ht="12.75" customHeight="1" x14ac:dyDescent="0.2">
      <c r="A194" s="53" t="s">
        <v>432</v>
      </c>
      <c r="B194" s="85" t="s">
        <v>433</v>
      </c>
      <c r="C194" s="50" t="s">
        <v>432</v>
      </c>
      <c r="D194" s="242">
        <v>0</v>
      </c>
      <c r="E194" s="242"/>
      <c r="F194" s="52" t="str">
        <f t="shared" si="31"/>
        <v>-</v>
      </c>
    </row>
    <row r="195" spans="1:6" ht="12.75" customHeight="1" x14ac:dyDescent="0.2">
      <c r="A195" s="53">
        <v>3299</v>
      </c>
      <c r="B195" s="85" t="s">
        <v>434</v>
      </c>
      <c r="C195" s="50" t="s">
        <v>435</v>
      </c>
      <c r="D195" s="242">
        <v>10365.459999999999</v>
      </c>
      <c r="E195" s="242">
        <v>5477.57</v>
      </c>
      <c r="F195" s="52">
        <f t="shared" si="31"/>
        <v>52.844446845581381</v>
      </c>
    </row>
    <row r="196" spans="1:6" ht="12.75" customHeight="1" x14ac:dyDescent="0.2">
      <c r="A196" s="53">
        <v>34</v>
      </c>
      <c r="B196" s="232" t="s">
        <v>436</v>
      </c>
      <c r="C196" s="50" t="s">
        <v>437</v>
      </c>
      <c r="D196" s="51">
        <f t="shared" ref="D196:E196" si="44">D197+D202+D210</f>
        <v>1805.73</v>
      </c>
      <c r="E196" s="51">
        <f t="shared" si="44"/>
        <v>2511.94</v>
      </c>
      <c r="F196" s="52">
        <f t="shared" si="31"/>
        <v>139.10939066194837</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1805.73</v>
      </c>
      <c r="E210" s="51">
        <f t="shared" si="47"/>
        <v>2511.94</v>
      </c>
      <c r="F210" s="52">
        <f t="shared" si="31"/>
        <v>139.10939066194837</v>
      </c>
    </row>
    <row r="211" spans="1:6" ht="12.75" customHeight="1" x14ac:dyDescent="0.2">
      <c r="A211" s="53">
        <v>3431</v>
      </c>
      <c r="B211" s="232" t="s">
        <v>466</v>
      </c>
      <c r="C211" s="50" t="s">
        <v>467</v>
      </c>
      <c r="D211" s="242">
        <v>1805.73</v>
      </c>
      <c r="E211" s="242">
        <v>2511.94</v>
      </c>
      <c r="F211" s="52">
        <f t="shared" si="31"/>
        <v>139.10939066194837</v>
      </c>
    </row>
    <row r="212" spans="1:6" ht="12.75" customHeight="1" x14ac:dyDescent="0.2">
      <c r="A212" s="53">
        <v>3432</v>
      </c>
      <c r="B212" s="85" t="s">
        <v>468</v>
      </c>
      <c r="C212" s="50" t="s">
        <v>469</v>
      </c>
      <c r="D212" s="242">
        <v>0</v>
      </c>
      <c r="E212" s="242"/>
      <c r="F212" s="52" t="str">
        <f t="shared" si="31"/>
        <v>-</v>
      </c>
    </row>
    <row r="213" spans="1:6" ht="12.75" customHeight="1" x14ac:dyDescent="0.2">
      <c r="A213" s="53">
        <v>3433</v>
      </c>
      <c r="B213" s="85" t="s">
        <v>470</v>
      </c>
      <c r="C213" s="50" t="s">
        <v>471</v>
      </c>
      <c r="D213" s="242">
        <v>0</v>
      </c>
      <c r="E213" s="242"/>
      <c r="F213" s="52" t="str">
        <f t="shared" si="31"/>
        <v>-</v>
      </c>
    </row>
    <row r="214" spans="1:6" ht="12.75" customHeight="1" x14ac:dyDescent="0.2">
      <c r="A214" s="53">
        <v>3434</v>
      </c>
      <c r="B214" s="85" t="s">
        <v>472</v>
      </c>
      <c r="C214" s="50" t="s">
        <v>473</v>
      </c>
      <c r="D214" s="242">
        <v>0</v>
      </c>
      <c r="E214" s="242"/>
      <c r="F214" s="52" t="str">
        <f t="shared" si="31"/>
        <v>-</v>
      </c>
    </row>
    <row r="215" spans="1:6" ht="12.75" customHeight="1" x14ac:dyDescent="0.2">
      <c r="A215" s="53">
        <v>35</v>
      </c>
      <c r="B215" s="85" t="s">
        <v>474</v>
      </c>
      <c r="C215" s="50" t="s">
        <v>475</v>
      </c>
      <c r="D215" s="51">
        <f t="shared" ref="D215:E215" si="48">D216+D219+D223</f>
        <v>5989.12</v>
      </c>
      <c r="E215" s="51">
        <f t="shared" si="48"/>
        <v>0</v>
      </c>
      <c r="F215" s="52">
        <f t="shared" si="31"/>
        <v>0</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5989.12</v>
      </c>
      <c r="E219" s="51">
        <f t="shared" si="50"/>
        <v>0</v>
      </c>
      <c r="F219" s="52">
        <f t="shared" si="31"/>
        <v>0</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5989.12</v>
      </c>
      <c r="E221" s="242"/>
      <c r="F221" s="52">
        <f t="shared" si="31"/>
        <v>0</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98956.1</v>
      </c>
      <c r="E224" s="51">
        <f t="shared" si="51"/>
        <v>39470.17</v>
      </c>
      <c r="F224" s="52">
        <f t="shared" ref="F224:F235" si="52">IF(D224&lt;&gt;0,IF(E224/D224&gt;=100,"&gt;&gt;100",E224/D224*100),"-")</f>
        <v>39.886545650040773</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98956.1</v>
      </c>
      <c r="E231" s="51">
        <f t="shared" si="55"/>
        <v>0</v>
      </c>
      <c r="F231" s="52">
        <f t="shared" si="52"/>
        <v>0</v>
      </c>
    </row>
    <row r="232" spans="1:6" ht="12.75" customHeight="1" x14ac:dyDescent="0.2">
      <c r="A232" s="53">
        <v>3631</v>
      </c>
      <c r="B232" s="85" t="s">
        <v>508</v>
      </c>
      <c r="C232" s="50" t="s">
        <v>509</v>
      </c>
      <c r="D232" s="242">
        <v>41488.15</v>
      </c>
      <c r="E232" s="242"/>
      <c r="F232" s="52">
        <f t="shared" si="52"/>
        <v>0</v>
      </c>
    </row>
    <row r="233" spans="1:6" ht="12.75" customHeight="1" x14ac:dyDescent="0.2">
      <c r="A233" s="53">
        <v>3632</v>
      </c>
      <c r="B233" s="85" t="s">
        <v>510</v>
      </c>
      <c r="C233" s="50" t="s">
        <v>511</v>
      </c>
      <c r="D233" s="242">
        <v>57467.95</v>
      </c>
      <c r="E233" s="242"/>
      <c r="F233" s="52">
        <f t="shared" si="52"/>
        <v>0</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39470.17</v>
      </c>
      <c r="F236" s="52" t="str">
        <f t="shared" ref="F236:F239" si="57">IF(D236&lt;&gt;0,IF(E236/D236&gt;=100,"&gt;&gt;100",E236/D236*100),"-")</f>
        <v>-</v>
      </c>
    </row>
    <row r="237" spans="1:6" ht="12.75" customHeight="1" x14ac:dyDescent="0.2">
      <c r="A237" s="53" t="s">
        <v>518</v>
      </c>
      <c r="B237" s="85" t="s">
        <v>519</v>
      </c>
      <c r="C237" s="50" t="s">
        <v>518</v>
      </c>
      <c r="D237" s="242">
        <v>0</v>
      </c>
      <c r="E237" s="242">
        <v>39470.17</v>
      </c>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c r="F241" s="52" t="str">
        <f t="shared" si="59"/>
        <v>-</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18233.419999999998</v>
      </c>
      <c r="E252" s="51">
        <f t="shared" si="63"/>
        <v>16129.630000000001</v>
      </c>
      <c r="F252" s="52">
        <f t="shared" ref="F252:F258" si="64">IF(D252&lt;&gt;0,IF(E252/D252&gt;=100,"&gt;&gt;100",E252/D252*100),"-")</f>
        <v>88.461901277982975</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18233.419999999998</v>
      </c>
      <c r="E259" s="51">
        <f t="shared" si="66"/>
        <v>16129.630000000001</v>
      </c>
      <c r="F259" s="52">
        <f t="shared" ref="F259:F262" si="67">IF(D259&lt;&gt;0,IF(E259/D259&gt;=100,"&gt;&gt;100",E259/D259*100),"-")</f>
        <v>88.461901277982975</v>
      </c>
    </row>
    <row r="260" spans="1:6" ht="12.75" customHeight="1" x14ac:dyDescent="0.2">
      <c r="A260" s="53">
        <v>3721</v>
      </c>
      <c r="B260" s="85" t="s">
        <v>560</v>
      </c>
      <c r="C260" s="50" t="s">
        <v>561</v>
      </c>
      <c r="D260" s="242">
        <v>12441.98</v>
      </c>
      <c r="E260" s="242">
        <v>12873.93</v>
      </c>
      <c r="F260" s="52">
        <f t="shared" si="67"/>
        <v>103.47171430913731</v>
      </c>
    </row>
    <row r="261" spans="1:6" ht="12.75" customHeight="1" x14ac:dyDescent="0.2">
      <c r="A261" s="53">
        <v>3722</v>
      </c>
      <c r="B261" s="85" t="s">
        <v>562</v>
      </c>
      <c r="C261" s="50" t="s">
        <v>563</v>
      </c>
      <c r="D261" s="242">
        <v>5791.44</v>
      </c>
      <c r="E261" s="242">
        <v>3255.7</v>
      </c>
      <c r="F261" s="52">
        <f t="shared" si="67"/>
        <v>56.215725277305815</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38065.019999999997</v>
      </c>
      <c r="E263" s="51">
        <f t="shared" si="68"/>
        <v>32267.39</v>
      </c>
      <c r="F263" s="52">
        <f t="shared" ref="F263:F267" si="69">IF(D263&lt;&gt;0,IF(E263/D263&gt;=100,"&gt;&gt;100",E263/D263*100),"-")</f>
        <v>84.769139750878892</v>
      </c>
    </row>
    <row r="264" spans="1:6" ht="12.75" customHeight="1" x14ac:dyDescent="0.2">
      <c r="A264" s="53">
        <v>381</v>
      </c>
      <c r="B264" s="85" t="s">
        <v>568</v>
      </c>
      <c r="C264" s="50" t="s">
        <v>569</v>
      </c>
      <c r="D264" s="51">
        <f t="shared" ref="D264:E264" si="70">SUM(D265:D267)</f>
        <v>38065.019999999997</v>
      </c>
      <c r="E264" s="51">
        <f t="shared" si="70"/>
        <v>29834.47</v>
      </c>
      <c r="F264" s="52">
        <f t="shared" si="69"/>
        <v>78.377654865280519</v>
      </c>
    </row>
    <row r="265" spans="1:6" ht="12.75" customHeight="1" x14ac:dyDescent="0.2">
      <c r="A265" s="53">
        <v>3811</v>
      </c>
      <c r="B265" s="85" t="s">
        <v>570</v>
      </c>
      <c r="C265" s="50" t="s">
        <v>571</v>
      </c>
      <c r="D265" s="242">
        <v>38065.019999999997</v>
      </c>
      <c r="E265" s="242">
        <v>29834.47</v>
      </c>
      <c r="F265" s="52">
        <f t="shared" si="69"/>
        <v>78.377654865280519</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2432.92</v>
      </c>
      <c r="F279" s="52" t="str">
        <f t="shared" si="74"/>
        <v>-</v>
      </c>
    </row>
    <row r="280" spans="1:6" ht="24" x14ac:dyDescent="0.2">
      <c r="A280" s="53">
        <v>3861</v>
      </c>
      <c r="B280" s="85" t="s">
        <v>599</v>
      </c>
      <c r="C280" s="50" t="s">
        <v>600</v>
      </c>
      <c r="D280" s="242">
        <v>0</v>
      </c>
      <c r="E280" s="242">
        <v>2432.92</v>
      </c>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399857.98000000004</v>
      </c>
      <c r="E289" s="51">
        <f t="shared" si="79"/>
        <v>385112.95</v>
      </c>
      <c r="F289" s="52">
        <f t="shared" si="76"/>
        <v>96.31243322941809</v>
      </c>
    </row>
    <row r="290" spans="1:6" ht="12.75" customHeight="1" x14ac:dyDescent="0.2">
      <c r="A290" s="53" t="s">
        <v>609</v>
      </c>
      <c r="B290" s="85" t="s">
        <v>620</v>
      </c>
      <c r="C290" s="50" t="s">
        <v>621</v>
      </c>
      <c r="D290" s="51">
        <f>IF(D6&gt;=D289,D6-D289,0)</f>
        <v>0</v>
      </c>
      <c r="E290" s="51">
        <f>IF(E6&gt;=E289,E6-E289,0)</f>
        <v>99479.420000000042</v>
      </c>
      <c r="F290" s="52" t="str">
        <f t="shared" si="76"/>
        <v>-</v>
      </c>
    </row>
    <row r="291" spans="1:6" ht="12.75" customHeight="1" x14ac:dyDescent="0.2">
      <c r="A291" s="53" t="s">
        <v>609</v>
      </c>
      <c r="B291" s="85" t="s">
        <v>622</v>
      </c>
      <c r="C291" s="50" t="s">
        <v>623</v>
      </c>
      <c r="D291" s="51">
        <f>IF(D289&gt;=D6,D289-D6,0)</f>
        <v>16735.060000000056</v>
      </c>
      <c r="E291" s="51">
        <f>IF(E289&gt;=E6,E289-E6,0)</f>
        <v>0</v>
      </c>
      <c r="F291" s="52">
        <f t="shared" si="76"/>
        <v>0</v>
      </c>
    </row>
    <row r="292" spans="1:6" ht="12.75" customHeight="1" x14ac:dyDescent="0.2">
      <c r="A292" s="53">
        <v>92211</v>
      </c>
      <c r="B292" s="85" t="s">
        <v>624</v>
      </c>
      <c r="C292" s="50" t="s">
        <v>625</v>
      </c>
      <c r="D292" s="242">
        <v>178164.43</v>
      </c>
      <c r="E292" s="242"/>
      <c r="F292" s="52">
        <f t="shared" si="76"/>
        <v>0</v>
      </c>
    </row>
    <row r="293" spans="1:6" ht="12.75" customHeight="1" x14ac:dyDescent="0.2">
      <c r="A293" s="53">
        <v>92221</v>
      </c>
      <c r="B293" s="85" t="s">
        <v>626</v>
      </c>
      <c r="C293" s="50" t="s">
        <v>627</v>
      </c>
      <c r="D293" s="242">
        <v>0</v>
      </c>
      <c r="E293" s="242"/>
      <c r="F293" s="52" t="str">
        <f t="shared" si="76"/>
        <v>-</v>
      </c>
    </row>
    <row r="294" spans="1:6" ht="12.75" customHeight="1" x14ac:dyDescent="0.2">
      <c r="A294" s="53">
        <v>96</v>
      </c>
      <c r="B294" s="85" t="s">
        <v>628</v>
      </c>
      <c r="C294" s="50" t="s">
        <v>629</v>
      </c>
      <c r="D294" s="242">
        <v>0</v>
      </c>
      <c r="E294" s="242"/>
      <c r="F294" s="52" t="str">
        <f t="shared" si="76"/>
        <v>-</v>
      </c>
    </row>
    <row r="295" spans="1:6" ht="24" x14ac:dyDescent="0.2">
      <c r="A295" s="53">
        <v>9661</v>
      </c>
      <c r="B295" s="85" t="s">
        <v>630</v>
      </c>
      <c r="C295" s="50" t="s">
        <v>631</v>
      </c>
      <c r="D295" s="242">
        <v>0</v>
      </c>
      <c r="E295" s="242"/>
      <c r="F295" s="52" t="str">
        <f t="shared" si="76"/>
        <v>-</v>
      </c>
    </row>
    <row r="296" spans="1:6" ht="12.75" customHeight="1" x14ac:dyDescent="0.2">
      <c r="A296" s="55" t="s">
        <v>632</v>
      </c>
      <c r="B296" s="233" t="s">
        <v>633</v>
      </c>
      <c r="C296" s="56" t="s">
        <v>632</v>
      </c>
      <c r="D296" s="243">
        <v>0</v>
      </c>
      <c r="E296" s="243"/>
      <c r="F296" s="57" t="str">
        <f t="shared" si="76"/>
        <v>-</v>
      </c>
    </row>
    <row r="297" spans="1:6" s="75" customFormat="1" ht="20.100000000000001" customHeight="1" x14ac:dyDescent="0.2">
      <c r="A297" s="348" t="s">
        <v>634</v>
      </c>
      <c r="B297" s="349"/>
      <c r="C297" s="219"/>
      <c r="D297" s="58"/>
      <c r="E297" s="58"/>
      <c r="F297" s="59"/>
    </row>
    <row r="298" spans="1:6" ht="12.75" customHeight="1" x14ac:dyDescent="0.2">
      <c r="A298" s="53">
        <v>7</v>
      </c>
      <c r="B298" s="85" t="s">
        <v>635</v>
      </c>
      <c r="C298" s="50" t="s">
        <v>636</v>
      </c>
      <c r="D298" s="51">
        <f t="shared" ref="D298:E298" si="80">D299+D311+D344+D348</f>
        <v>7136.99</v>
      </c>
      <c r="E298" s="51">
        <f t="shared" si="80"/>
        <v>10403.57</v>
      </c>
      <c r="F298" s="52">
        <f t="shared" ref="F298:F418" si="81">IF(D298&lt;&gt;0,IF(E298/D298&gt;=100,"&gt;&gt;100",E298/D298*100),"-")</f>
        <v>145.76971524410149</v>
      </c>
    </row>
    <row r="299" spans="1:6" ht="12.75" customHeight="1" x14ac:dyDescent="0.2">
      <c r="A299" s="53">
        <v>71</v>
      </c>
      <c r="B299" s="85" t="s">
        <v>637</v>
      </c>
      <c r="C299" s="50" t="s">
        <v>638</v>
      </c>
      <c r="D299" s="51">
        <f t="shared" ref="D299:E299" si="82">D300+D304</f>
        <v>7136.99</v>
      </c>
      <c r="E299" s="51">
        <f t="shared" si="82"/>
        <v>10403.57</v>
      </c>
      <c r="F299" s="52">
        <f t="shared" si="81"/>
        <v>145.76971524410149</v>
      </c>
    </row>
    <row r="300" spans="1:6" ht="24" x14ac:dyDescent="0.2">
      <c r="A300" s="53">
        <v>711</v>
      </c>
      <c r="B300" s="85" t="s">
        <v>639</v>
      </c>
      <c r="C300" s="50" t="s">
        <v>640</v>
      </c>
      <c r="D300" s="51">
        <f t="shared" ref="D300:E300" si="83">SUM(D301:D303)</f>
        <v>7136.99</v>
      </c>
      <c r="E300" s="51">
        <f t="shared" si="83"/>
        <v>10403.57</v>
      </c>
      <c r="F300" s="52">
        <f t="shared" si="81"/>
        <v>145.76971524410149</v>
      </c>
    </row>
    <row r="301" spans="1:6" ht="12.75" customHeight="1" x14ac:dyDescent="0.2">
      <c r="A301" s="53">
        <v>7111</v>
      </c>
      <c r="B301" s="85" t="s">
        <v>641</v>
      </c>
      <c r="C301" s="50" t="s">
        <v>642</v>
      </c>
      <c r="D301" s="242">
        <v>7136.99</v>
      </c>
      <c r="E301" s="242">
        <v>10403.57</v>
      </c>
      <c r="F301" s="52">
        <f t="shared" si="81"/>
        <v>145.76971524410149</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22577.11</v>
      </c>
      <c r="E350" s="51">
        <f t="shared" si="95"/>
        <v>6412.38</v>
      </c>
      <c r="F350" s="52">
        <f t="shared" si="81"/>
        <v>28.402129413374873</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22577.11</v>
      </c>
      <c r="E363" s="51">
        <f t="shared" si="99"/>
        <v>6412.38</v>
      </c>
      <c r="F363" s="52">
        <f t="shared" si="81"/>
        <v>28.402129413374873</v>
      </c>
    </row>
    <row r="364" spans="1:6" ht="12.75" customHeight="1" x14ac:dyDescent="0.2">
      <c r="A364" s="53">
        <v>421</v>
      </c>
      <c r="B364" s="85" t="s">
        <v>759</v>
      </c>
      <c r="C364" s="50" t="s">
        <v>760</v>
      </c>
      <c r="D364" s="51">
        <f t="shared" ref="D364:E364" si="100">SUM(D365:D368)</f>
        <v>13423.88</v>
      </c>
      <c r="E364" s="51">
        <f t="shared" si="100"/>
        <v>0</v>
      </c>
      <c r="F364" s="52">
        <f t="shared" si="81"/>
        <v>0</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2176.65</v>
      </c>
      <c r="E366" s="242"/>
      <c r="F366" s="52">
        <f t="shared" si="81"/>
        <v>0</v>
      </c>
    </row>
    <row r="367" spans="1:6" ht="12.75" customHeight="1" x14ac:dyDescent="0.2">
      <c r="A367" s="53">
        <v>4213</v>
      </c>
      <c r="B367" s="85" t="s">
        <v>669</v>
      </c>
      <c r="C367" s="50" t="s">
        <v>763</v>
      </c>
      <c r="D367" s="242">
        <v>11247.23</v>
      </c>
      <c r="E367" s="242"/>
      <c r="F367" s="52">
        <f t="shared" si="81"/>
        <v>0</v>
      </c>
    </row>
    <row r="368" spans="1:6" ht="12.75" customHeight="1" x14ac:dyDescent="0.2">
      <c r="A368" s="53">
        <v>4214</v>
      </c>
      <c r="B368" s="85" t="s">
        <v>671</v>
      </c>
      <c r="C368" s="50" t="s">
        <v>764</v>
      </c>
      <c r="D368" s="242">
        <v>0</v>
      </c>
      <c r="E368" s="242"/>
      <c r="F368" s="52" t="str">
        <f t="shared" si="81"/>
        <v>-</v>
      </c>
    </row>
    <row r="369" spans="1:6" ht="12.75" customHeight="1" x14ac:dyDescent="0.2">
      <c r="A369" s="53">
        <v>422</v>
      </c>
      <c r="B369" s="85" t="s">
        <v>765</v>
      </c>
      <c r="C369" s="50" t="s">
        <v>766</v>
      </c>
      <c r="D369" s="51">
        <f t="shared" ref="D369:E369" si="101">SUM(D370:D377)</f>
        <v>3860.91</v>
      </c>
      <c r="E369" s="51">
        <f t="shared" si="101"/>
        <v>622.35</v>
      </c>
      <c r="F369" s="52">
        <f t="shared" si="81"/>
        <v>16.119256859134246</v>
      </c>
    </row>
    <row r="370" spans="1:6" ht="12.75" customHeight="1" x14ac:dyDescent="0.2">
      <c r="A370" s="53">
        <v>4221</v>
      </c>
      <c r="B370" s="85" t="s">
        <v>675</v>
      </c>
      <c r="C370" s="50" t="s">
        <v>767</v>
      </c>
      <c r="D370" s="242">
        <v>2490.89</v>
      </c>
      <c r="E370" s="242">
        <v>622.35</v>
      </c>
      <c r="F370" s="52">
        <f t="shared" si="81"/>
        <v>24.985045505823223</v>
      </c>
    </row>
    <row r="371" spans="1:6" ht="12.75" customHeight="1" x14ac:dyDescent="0.2">
      <c r="A371" s="53">
        <v>4222</v>
      </c>
      <c r="B371" s="85" t="s">
        <v>768</v>
      </c>
      <c r="C371" s="50" t="s">
        <v>769</v>
      </c>
      <c r="D371" s="242">
        <v>0</v>
      </c>
      <c r="E371" s="242"/>
      <c r="F371" s="52" t="str">
        <f t="shared" si="81"/>
        <v>-</v>
      </c>
    </row>
    <row r="372" spans="1:6" ht="12.75" customHeight="1" x14ac:dyDescent="0.2">
      <c r="A372" s="53">
        <v>4223</v>
      </c>
      <c r="B372" s="85" t="s">
        <v>679</v>
      </c>
      <c r="C372" s="50" t="s">
        <v>770</v>
      </c>
      <c r="D372" s="242">
        <v>0</v>
      </c>
      <c r="E372" s="242"/>
      <c r="F372" s="52" t="str">
        <f t="shared" si="81"/>
        <v>-</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1370.02</v>
      </c>
      <c r="E376" s="242"/>
      <c r="F376" s="52">
        <f t="shared" si="81"/>
        <v>0</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5292.32</v>
      </c>
      <c r="E391" s="51">
        <f t="shared" si="105"/>
        <v>5790.03</v>
      </c>
      <c r="F391" s="52">
        <f t="shared" si="81"/>
        <v>109.40438219911117</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c r="F393" s="52" t="str">
        <f t="shared" si="81"/>
        <v>-</v>
      </c>
    </row>
    <row r="394" spans="1:6" ht="12.75" customHeight="1" x14ac:dyDescent="0.2">
      <c r="A394" s="53">
        <v>4263</v>
      </c>
      <c r="B394" s="85" t="s">
        <v>723</v>
      </c>
      <c r="C394" s="50" t="s">
        <v>798</v>
      </c>
      <c r="D394" s="242">
        <v>5292.32</v>
      </c>
      <c r="E394" s="242">
        <v>5790.03</v>
      </c>
      <c r="F394" s="52">
        <f t="shared" si="81"/>
        <v>109.40438219911117</v>
      </c>
    </row>
    <row r="395" spans="1:6" ht="12.75" customHeight="1" x14ac:dyDescent="0.2">
      <c r="A395" s="53">
        <v>4264</v>
      </c>
      <c r="B395" s="85" t="s">
        <v>725</v>
      </c>
      <c r="C395" s="50" t="s">
        <v>799</v>
      </c>
      <c r="D395" s="242">
        <v>0</v>
      </c>
      <c r="E395" s="242"/>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c r="F403" s="52" t="str">
        <f t="shared" si="81"/>
        <v>-</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3991.1899999999996</v>
      </c>
      <c r="F407" s="52" t="str">
        <f t="shared" si="81"/>
        <v>-</v>
      </c>
    </row>
    <row r="408" spans="1:6" ht="12.75" customHeight="1" x14ac:dyDescent="0.2">
      <c r="A408" s="53" t="s">
        <v>609</v>
      </c>
      <c r="B408" s="85" t="s">
        <v>822</v>
      </c>
      <c r="C408" s="50" t="s">
        <v>823</v>
      </c>
      <c r="D408" s="51">
        <f t="shared" ref="D408:E408" si="111">IF(D350&gt;=D298,D350-D298,0)</f>
        <v>15440.12</v>
      </c>
      <c r="E408" s="51">
        <f t="shared" si="111"/>
        <v>0</v>
      </c>
      <c r="F408" s="52">
        <f t="shared" si="81"/>
        <v>0</v>
      </c>
    </row>
    <row r="409" spans="1:6" ht="12.75" customHeight="1" x14ac:dyDescent="0.2">
      <c r="A409" s="53">
        <v>92212</v>
      </c>
      <c r="B409" s="85" t="s">
        <v>824</v>
      </c>
      <c r="C409" s="50" t="s">
        <v>825</v>
      </c>
      <c r="D409" s="242">
        <v>0</v>
      </c>
      <c r="E409" s="242"/>
      <c r="F409" s="52" t="str">
        <f t="shared" si="81"/>
        <v>-</v>
      </c>
    </row>
    <row r="410" spans="1:6" ht="12.75" customHeight="1" x14ac:dyDescent="0.2">
      <c r="A410" s="53">
        <v>92222</v>
      </c>
      <c r="B410" s="85" t="s">
        <v>826</v>
      </c>
      <c r="C410" s="50" t="s">
        <v>827</v>
      </c>
      <c r="D410" s="242">
        <v>383825.83</v>
      </c>
      <c r="E410" s="242"/>
      <c r="F410" s="52">
        <f t="shared" si="81"/>
        <v>0</v>
      </c>
    </row>
    <row r="411" spans="1:6" ht="12.75" customHeight="1" x14ac:dyDescent="0.2">
      <c r="A411" s="53">
        <v>97</v>
      </c>
      <c r="B411" s="85" t="s">
        <v>828</v>
      </c>
      <c r="C411" s="50" t="s">
        <v>829</v>
      </c>
      <c r="D411" s="242">
        <v>0</v>
      </c>
      <c r="E411" s="242"/>
      <c r="F411" s="52" t="str">
        <f t="shared" si="81"/>
        <v>-</v>
      </c>
    </row>
    <row r="412" spans="1:6" ht="12.75" customHeight="1" x14ac:dyDescent="0.2">
      <c r="A412" s="53" t="s">
        <v>609</v>
      </c>
      <c r="B412" s="85" t="s">
        <v>830</v>
      </c>
      <c r="C412" s="50" t="s">
        <v>831</v>
      </c>
      <c r="D412" s="51">
        <f>D6+D298</f>
        <v>390259.91</v>
      </c>
      <c r="E412" s="51">
        <f>E6+E298</f>
        <v>494995.94000000006</v>
      </c>
      <c r="F412" s="52">
        <f t="shared" si="81"/>
        <v>126.8375068297433</v>
      </c>
    </row>
    <row r="413" spans="1:6" ht="12.75" customHeight="1" x14ac:dyDescent="0.2">
      <c r="A413" s="53" t="s">
        <v>609</v>
      </c>
      <c r="B413" s="85" t="s">
        <v>832</v>
      </c>
      <c r="C413" s="50" t="s">
        <v>833</v>
      </c>
      <c r="D413" s="51">
        <f t="shared" ref="D413:E413" si="112">D289+D350</f>
        <v>422435.09</v>
      </c>
      <c r="E413" s="51">
        <f t="shared" si="112"/>
        <v>391525.33</v>
      </c>
      <c r="F413" s="52">
        <f t="shared" si="81"/>
        <v>92.682956333007283</v>
      </c>
    </row>
    <row r="414" spans="1:6" ht="12.75" customHeight="1" x14ac:dyDescent="0.2">
      <c r="A414" s="53" t="s">
        <v>609</v>
      </c>
      <c r="B414" s="85" t="s">
        <v>834</v>
      </c>
      <c r="C414" s="50" t="s">
        <v>835</v>
      </c>
      <c r="D414" s="51">
        <f t="shared" ref="D414:E414" si="113">IF(D412&gt;=D413,D412-D413,0)</f>
        <v>0</v>
      </c>
      <c r="E414" s="51">
        <f t="shared" si="113"/>
        <v>103470.61000000004</v>
      </c>
      <c r="F414" s="52" t="str">
        <f t="shared" si="81"/>
        <v>-</v>
      </c>
    </row>
    <row r="415" spans="1:6" ht="12.75" customHeight="1" x14ac:dyDescent="0.2">
      <c r="A415" s="53" t="s">
        <v>609</v>
      </c>
      <c r="B415" s="85" t="s">
        <v>836</v>
      </c>
      <c r="C415" s="50" t="s">
        <v>837</v>
      </c>
      <c r="D415" s="51">
        <f t="shared" ref="D415:E415" si="114">IF(D413&gt;=D412,D413-D412,0)</f>
        <v>32175.180000000051</v>
      </c>
      <c r="E415" s="51">
        <f t="shared" si="114"/>
        <v>0</v>
      </c>
      <c r="F415" s="52">
        <f t="shared" si="81"/>
        <v>0</v>
      </c>
    </row>
    <row r="416" spans="1:6" ht="12.75" customHeight="1" x14ac:dyDescent="0.2">
      <c r="A416" s="60" t="s">
        <v>838</v>
      </c>
      <c r="B416" s="232" t="s">
        <v>839</v>
      </c>
      <c r="C416" s="61" t="s">
        <v>840</v>
      </c>
      <c r="D416" s="51">
        <f t="shared" ref="D416:E416" si="115">IF(D292-D293+D409-D410&gt;=0,D292-D293+D409-D410,0)</f>
        <v>0</v>
      </c>
      <c r="E416" s="51">
        <f t="shared" si="115"/>
        <v>0</v>
      </c>
      <c r="F416" s="52" t="str">
        <f t="shared" si="81"/>
        <v>-</v>
      </c>
    </row>
    <row r="417" spans="1:6" ht="12.75" customHeight="1" x14ac:dyDescent="0.2">
      <c r="A417" s="60" t="s">
        <v>838</v>
      </c>
      <c r="B417" s="85" t="s">
        <v>841</v>
      </c>
      <c r="C417" s="61" t="s">
        <v>842</v>
      </c>
      <c r="D417" s="51">
        <f t="shared" ref="D417:E417" si="116">IF(D293-D292+D410-D409&gt;=0,D293-D292+D410-D409,0)</f>
        <v>205661.40000000002</v>
      </c>
      <c r="E417" s="51">
        <f t="shared" si="116"/>
        <v>0</v>
      </c>
      <c r="F417" s="52">
        <f t="shared" si="81"/>
        <v>0</v>
      </c>
    </row>
    <row r="418" spans="1:6" ht="12.75" customHeight="1" x14ac:dyDescent="0.2">
      <c r="A418" s="55" t="s">
        <v>843</v>
      </c>
      <c r="B418" s="233" t="s">
        <v>844</v>
      </c>
      <c r="C418" s="56" t="s">
        <v>845</v>
      </c>
      <c r="D418" s="62">
        <f t="shared" ref="D418:E418" si="117">D294+D411</f>
        <v>0</v>
      </c>
      <c r="E418" s="62">
        <f t="shared" si="117"/>
        <v>0</v>
      </c>
      <c r="F418" s="57" t="str">
        <f t="shared" si="81"/>
        <v>-</v>
      </c>
    </row>
    <row r="419" spans="1:6" s="75" customFormat="1" ht="20.100000000000001" customHeight="1" x14ac:dyDescent="0.2">
      <c r="A419" s="348" t="s">
        <v>846</v>
      </c>
      <c r="B419" s="349"/>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c r="F606" s="52" t="str">
        <f t="shared" si="119"/>
        <v>-</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c r="F618" s="52" t="str">
        <f t="shared" si="119"/>
        <v>-</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c r="F637" s="52" t="str">
        <f t="shared" si="119"/>
        <v>-</v>
      </c>
    </row>
    <row r="638" spans="1:6" ht="12.75" customHeight="1" x14ac:dyDescent="0.2">
      <c r="A638" s="53">
        <v>92223</v>
      </c>
      <c r="B638" s="85" t="s">
        <v>1274</v>
      </c>
      <c r="C638" s="50" t="s">
        <v>1275</v>
      </c>
      <c r="D638" s="242">
        <v>0</v>
      </c>
      <c r="E638" s="242"/>
      <c r="F638" s="52" t="str">
        <f t="shared" si="119"/>
        <v>-</v>
      </c>
    </row>
    <row r="639" spans="1:6" ht="12.75" customHeight="1" x14ac:dyDescent="0.2">
      <c r="A639" s="53" t="s">
        <v>609</v>
      </c>
      <c r="B639" s="85" t="s">
        <v>1276</v>
      </c>
      <c r="C639" s="50" t="s">
        <v>1277</v>
      </c>
      <c r="D639" s="51">
        <f t="shared" ref="D639:E639" si="180">D412+D420</f>
        <v>390259.91</v>
      </c>
      <c r="E639" s="51">
        <f t="shared" si="180"/>
        <v>494995.94000000006</v>
      </c>
      <c r="F639" s="52">
        <f t="shared" si="119"/>
        <v>126.8375068297433</v>
      </c>
    </row>
    <row r="640" spans="1:6" ht="12.75" customHeight="1" x14ac:dyDescent="0.2">
      <c r="A640" s="53" t="s">
        <v>609</v>
      </c>
      <c r="B640" s="85" t="s">
        <v>1278</v>
      </c>
      <c r="C640" s="50" t="s">
        <v>1279</v>
      </c>
      <c r="D640" s="51">
        <f t="shared" ref="D640:E640" si="181">D413+D528</f>
        <v>422435.09</v>
      </c>
      <c r="E640" s="51">
        <f t="shared" si="181"/>
        <v>391525.33</v>
      </c>
      <c r="F640" s="52">
        <f t="shared" si="119"/>
        <v>92.682956333007283</v>
      </c>
    </row>
    <row r="641" spans="1:6" ht="12.75" customHeight="1" x14ac:dyDescent="0.2">
      <c r="A641" s="53" t="s">
        <v>609</v>
      </c>
      <c r="B641" s="85" t="s">
        <v>1280</v>
      </c>
      <c r="C641" s="50" t="s">
        <v>1281</v>
      </c>
      <c r="D641" s="51">
        <f t="shared" ref="D641:E641" si="182">IF(D639&gt;=D640,D639-D640,0)</f>
        <v>0</v>
      </c>
      <c r="E641" s="51">
        <f t="shared" si="182"/>
        <v>103470.61000000004</v>
      </c>
      <c r="F641" s="52" t="str">
        <f t="shared" si="119"/>
        <v>-</v>
      </c>
    </row>
    <row r="642" spans="1:6" ht="12.75" customHeight="1" x14ac:dyDescent="0.2">
      <c r="A642" s="53" t="s">
        <v>609</v>
      </c>
      <c r="B642" s="85" t="s">
        <v>1282</v>
      </c>
      <c r="C642" s="50" t="s">
        <v>1283</v>
      </c>
      <c r="D642" s="51">
        <f t="shared" ref="D642:E642" si="183">IF(D640&gt;=D639,D640-D639,0)</f>
        <v>32175.180000000051</v>
      </c>
      <c r="E642" s="51">
        <f t="shared" si="183"/>
        <v>0</v>
      </c>
      <c r="F642" s="52">
        <f t="shared" si="119"/>
        <v>0</v>
      </c>
    </row>
    <row r="643" spans="1:6" ht="24" x14ac:dyDescent="0.2">
      <c r="A643" s="60" t="s">
        <v>1284</v>
      </c>
      <c r="B643" s="85" t="s">
        <v>1285</v>
      </c>
      <c r="C643" s="61" t="s">
        <v>1284</v>
      </c>
      <c r="D643" s="51">
        <f t="shared" ref="D643:E643" si="184">IF(D416-D417+D637-D638&gt;=0,D416-D417+D637-D638,0)</f>
        <v>0</v>
      </c>
      <c r="E643" s="51">
        <f t="shared" si="184"/>
        <v>0</v>
      </c>
      <c r="F643" s="52" t="str">
        <f t="shared" si="119"/>
        <v>-</v>
      </c>
    </row>
    <row r="644" spans="1:6" ht="24" x14ac:dyDescent="0.2">
      <c r="A644" s="60" t="s">
        <v>1286</v>
      </c>
      <c r="B644" s="85" t="s">
        <v>1287</v>
      </c>
      <c r="C644" s="61" t="s">
        <v>1286</v>
      </c>
      <c r="D644" s="51">
        <f t="shared" ref="D644:E644" si="185">IF(D417-D416+D638-D637&gt;=0,D417-D416+D638-D637,0)</f>
        <v>205661.40000000002</v>
      </c>
      <c r="E644" s="51">
        <f t="shared" si="185"/>
        <v>0</v>
      </c>
      <c r="F644" s="52">
        <f t="shared" si="119"/>
        <v>0</v>
      </c>
    </row>
    <row r="645" spans="1:6" ht="24" x14ac:dyDescent="0.2">
      <c r="A645" s="53" t="s">
        <v>609</v>
      </c>
      <c r="B645" s="85" t="s">
        <v>1288</v>
      </c>
      <c r="C645" s="50" t="s">
        <v>1289</v>
      </c>
      <c r="D645" s="51">
        <f t="shared" ref="D645:E645" si="186">IF(D641+D643-D642-D644&gt;=0,D641+D643-D642-D644,0)</f>
        <v>0</v>
      </c>
      <c r="E645" s="51">
        <f t="shared" si="186"/>
        <v>103470.61000000004</v>
      </c>
      <c r="F645" s="52" t="str">
        <f t="shared" si="119"/>
        <v>-</v>
      </c>
    </row>
    <row r="646" spans="1:6" ht="24" x14ac:dyDescent="0.2">
      <c r="A646" s="53" t="s">
        <v>609</v>
      </c>
      <c r="B646" s="85" t="s">
        <v>1290</v>
      </c>
      <c r="C646" s="50" t="s">
        <v>1291</v>
      </c>
      <c r="D646" s="51">
        <f t="shared" ref="D646:E646" si="187">IF(D642+D644-D641-D643&gt;=0,D642+D644-D641-D643,0)</f>
        <v>237836.58000000007</v>
      </c>
      <c r="E646" s="51">
        <f t="shared" si="187"/>
        <v>0</v>
      </c>
      <c r="F646" s="52">
        <f t="shared" si="119"/>
        <v>0</v>
      </c>
    </row>
    <row r="647" spans="1:6" ht="24" x14ac:dyDescent="0.2">
      <c r="A647" s="55" t="s">
        <v>1292</v>
      </c>
      <c r="B647" s="233" t="s">
        <v>1293</v>
      </c>
      <c r="C647" s="56" t="s">
        <v>1292</v>
      </c>
      <c r="D647" s="243">
        <v>0</v>
      </c>
      <c r="E647" s="243"/>
      <c r="F647" s="57" t="str">
        <f t="shared" si="119"/>
        <v>-</v>
      </c>
    </row>
    <row r="648" spans="1:6" s="75" customFormat="1" ht="20.100000000000001" customHeight="1" x14ac:dyDescent="0.2">
      <c r="A648" s="348" t="s">
        <v>1294</v>
      </c>
      <c r="B648" s="349"/>
      <c r="C648" s="219"/>
      <c r="D648" s="58"/>
      <c r="E648" s="58"/>
      <c r="F648" s="59"/>
    </row>
    <row r="649" spans="1:6" ht="12.75" customHeight="1" x14ac:dyDescent="0.2">
      <c r="A649" s="53">
        <v>11</v>
      </c>
      <c r="B649" s="85" t="s">
        <v>1295</v>
      </c>
      <c r="C649" s="50" t="s">
        <v>1296</v>
      </c>
      <c r="D649" s="242">
        <v>20531.77</v>
      </c>
      <c r="E649" s="242">
        <v>29475.45</v>
      </c>
      <c r="F649" s="52">
        <f t="shared" ref="F649:F724" si="188">IF(D649&lt;&gt;0,IF(E649/D649&gt;=100,"&gt;&gt;100",E649/D649*100),"-")</f>
        <v>143.56019963208237</v>
      </c>
    </row>
    <row r="650" spans="1:6" ht="12.75" customHeight="1" x14ac:dyDescent="0.2">
      <c r="A650" s="53" t="s">
        <v>1297</v>
      </c>
      <c r="B650" s="85" t="s">
        <v>1298</v>
      </c>
      <c r="C650" s="50" t="s">
        <v>1297</v>
      </c>
      <c r="D650" s="242">
        <v>395658.13</v>
      </c>
      <c r="E650" s="242">
        <v>535822.96</v>
      </c>
      <c r="F650" s="52">
        <f t="shared" si="188"/>
        <v>135.4257424206094</v>
      </c>
    </row>
    <row r="651" spans="1:6" ht="12.75" customHeight="1" x14ac:dyDescent="0.2">
      <c r="A651" s="53" t="s">
        <v>1299</v>
      </c>
      <c r="B651" s="85" t="s">
        <v>1300</v>
      </c>
      <c r="C651" s="50" t="s">
        <v>1299</v>
      </c>
      <c r="D651" s="242">
        <v>411928.94</v>
      </c>
      <c r="E651" s="242">
        <v>498539.97</v>
      </c>
      <c r="F651" s="52">
        <f t="shared" si="188"/>
        <v>121.0257210867486</v>
      </c>
    </row>
    <row r="652" spans="1:6" ht="24" x14ac:dyDescent="0.2">
      <c r="A652" s="53">
        <v>11</v>
      </c>
      <c r="B652" s="85" t="s">
        <v>1301</v>
      </c>
      <c r="C652" s="50" t="s">
        <v>1302</v>
      </c>
      <c r="D652" s="51">
        <f t="shared" ref="D652:E652" si="189">+D649+D650-D651</f>
        <v>4260.960000000021</v>
      </c>
      <c r="E652" s="51">
        <f t="shared" si="189"/>
        <v>66758.439999999944</v>
      </c>
      <c r="F652" s="52">
        <f t="shared" si="188"/>
        <v>1566.7464608914333</v>
      </c>
    </row>
    <row r="653" spans="1:6" ht="24" x14ac:dyDescent="0.2">
      <c r="A653" s="53" t="s">
        <v>609</v>
      </c>
      <c r="B653" s="85" t="s">
        <v>1303</v>
      </c>
      <c r="C653" s="50" t="s">
        <v>1304</v>
      </c>
      <c r="D653" s="262">
        <v>10</v>
      </c>
      <c r="E653" s="262">
        <v>32</v>
      </c>
      <c r="F653" s="52">
        <f t="shared" si="188"/>
        <v>320</v>
      </c>
    </row>
    <row r="654" spans="1:6" ht="24" x14ac:dyDescent="0.2">
      <c r="A654" s="53" t="s">
        <v>609</v>
      </c>
      <c r="B654" s="85" t="s">
        <v>1305</v>
      </c>
      <c r="C654" s="50" t="s">
        <v>1306</v>
      </c>
      <c r="D654" s="262">
        <v>0</v>
      </c>
      <c r="E654" s="262"/>
      <c r="F654" s="52" t="str">
        <f t="shared" si="188"/>
        <v>-</v>
      </c>
    </row>
    <row r="655" spans="1:6" ht="12.75" customHeight="1" x14ac:dyDescent="0.2">
      <c r="A655" s="53" t="s">
        <v>609</v>
      </c>
      <c r="B655" s="85" t="s">
        <v>1307</v>
      </c>
      <c r="C655" s="50" t="s">
        <v>1308</v>
      </c>
      <c r="D655" s="262">
        <v>10</v>
      </c>
      <c r="E655" s="262">
        <v>32</v>
      </c>
      <c r="F655" s="52">
        <f t="shared" si="188"/>
        <v>320</v>
      </c>
    </row>
    <row r="656" spans="1:6" ht="12.75" customHeight="1" x14ac:dyDescent="0.2">
      <c r="A656" s="53" t="s">
        <v>609</v>
      </c>
      <c r="B656" s="85" t="s">
        <v>1309</v>
      </c>
      <c r="C656" s="50" t="s">
        <v>1310</v>
      </c>
      <c r="D656" s="262">
        <v>0</v>
      </c>
      <c r="E656" s="262"/>
      <c r="F656" s="52" t="str">
        <f t="shared" si="188"/>
        <v>-</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0</v>
      </c>
      <c r="E658" s="242">
        <v>0</v>
      </c>
      <c r="F658" s="52" t="str">
        <f t="shared" si="188"/>
        <v>-</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0</v>
      </c>
      <c r="E660" s="242">
        <v>0</v>
      </c>
      <c r="F660" s="52" t="str">
        <f t="shared" si="188"/>
        <v>-</v>
      </c>
    </row>
    <row r="661" spans="1:6" ht="12.75" customHeight="1" x14ac:dyDescent="0.2">
      <c r="A661" s="53">
        <v>63311</v>
      </c>
      <c r="B661" s="85" t="s">
        <v>1320</v>
      </c>
      <c r="C661" s="50" t="s">
        <v>1321</v>
      </c>
      <c r="D661" s="242">
        <v>188399.35</v>
      </c>
      <c r="E661" s="307">
        <v>182083.5</v>
      </c>
      <c r="F661" s="52">
        <f t="shared" si="188"/>
        <v>96.647626438201613</v>
      </c>
    </row>
    <row r="662" spans="1:6" ht="12.75" customHeight="1" x14ac:dyDescent="0.2">
      <c r="A662" s="53">
        <v>63312</v>
      </c>
      <c r="B662" s="85" t="s">
        <v>1322</v>
      </c>
      <c r="C662" s="50" t="s">
        <v>1323</v>
      </c>
      <c r="D662" s="242">
        <v>0</v>
      </c>
      <c r="E662" s="242">
        <v>1495</v>
      </c>
      <c r="F662" s="52" t="str">
        <f t="shared" si="188"/>
        <v>-</v>
      </c>
    </row>
    <row r="663" spans="1:6" ht="12.75" customHeight="1" x14ac:dyDescent="0.2">
      <c r="A663" s="53">
        <v>63313</v>
      </c>
      <c r="B663" s="85" t="s">
        <v>1324</v>
      </c>
      <c r="C663" s="50" t="s">
        <v>1325</v>
      </c>
      <c r="D663" s="242">
        <v>0</v>
      </c>
      <c r="E663" s="242">
        <v>0</v>
      </c>
      <c r="F663" s="52" t="str">
        <f t="shared" si="188"/>
        <v>-</v>
      </c>
    </row>
    <row r="664" spans="1:6" ht="12.75" customHeight="1" x14ac:dyDescent="0.2">
      <c r="A664" s="53">
        <v>63314</v>
      </c>
      <c r="B664" s="85" t="s">
        <v>1326</v>
      </c>
      <c r="C664" s="50" t="s">
        <v>1327</v>
      </c>
      <c r="D664" s="242">
        <v>1990.85</v>
      </c>
      <c r="E664" s="242">
        <v>0</v>
      </c>
      <c r="F664" s="52">
        <f t="shared" si="188"/>
        <v>0</v>
      </c>
    </row>
    <row r="665" spans="1:6" ht="12.75" customHeight="1" x14ac:dyDescent="0.2">
      <c r="A665" s="53">
        <v>63321</v>
      </c>
      <c r="B665" s="85" t="s">
        <v>1328</v>
      </c>
      <c r="C665" s="50" t="s">
        <v>1329</v>
      </c>
      <c r="D665" s="242">
        <v>14599.51</v>
      </c>
      <c r="E665" s="242"/>
      <c r="F665" s="52">
        <f t="shared" si="188"/>
        <v>0</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12812.57</v>
      </c>
      <c r="E669" s="242">
        <v>10101.959999999999</v>
      </c>
      <c r="F669" s="52">
        <f t="shared" si="188"/>
        <v>78.844135095457034</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0</v>
      </c>
      <c r="E675" s="242"/>
      <c r="F675" s="52" t="str">
        <f t="shared" si="188"/>
        <v>-</v>
      </c>
    </row>
    <row r="676" spans="1:6" ht="24" x14ac:dyDescent="0.2">
      <c r="A676" s="53">
        <v>63613</v>
      </c>
      <c r="B676" s="232" t="s">
        <v>1350</v>
      </c>
      <c r="C676" s="50" t="s">
        <v>1351</v>
      </c>
      <c r="D676" s="242">
        <v>0</v>
      </c>
      <c r="E676" s="242"/>
      <c r="F676" s="52" t="str">
        <f t="shared" si="188"/>
        <v>-</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8233.02</v>
      </c>
      <c r="E694" s="242">
        <v>104989.05</v>
      </c>
      <c r="F694" s="52">
        <f t="shared" si="188"/>
        <v>1275.2191783816875</v>
      </c>
    </row>
    <row r="695" spans="1:6" ht="12.75" customHeight="1" x14ac:dyDescent="0.2">
      <c r="A695" s="53">
        <v>63812</v>
      </c>
      <c r="B695" s="232" t="s">
        <v>1373</v>
      </c>
      <c r="C695" s="50" t="s">
        <v>1374</v>
      </c>
      <c r="D695" s="242">
        <v>0</v>
      </c>
      <c r="E695" s="307">
        <v>0</v>
      </c>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0</v>
      </c>
      <c r="E710" s="242"/>
      <c r="F710" s="52" t="str">
        <f t="shared" si="188"/>
        <v>-</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0</v>
      </c>
      <c r="E716" s="242"/>
      <c r="F716" s="52" t="str">
        <f t="shared" si="188"/>
        <v>-</v>
      </c>
    </row>
    <row r="717" spans="1:6" ht="12.75" customHeight="1" x14ac:dyDescent="0.2">
      <c r="A717" s="53">
        <v>31215</v>
      </c>
      <c r="B717" s="85" t="s">
        <v>1414</v>
      </c>
      <c r="C717" s="50" t="s">
        <v>1415</v>
      </c>
      <c r="D717" s="242">
        <v>0</v>
      </c>
      <c r="E717" s="242"/>
      <c r="F717" s="52" t="str">
        <f t="shared" si="188"/>
        <v>-</v>
      </c>
    </row>
    <row r="718" spans="1:6" ht="12.75" customHeight="1" x14ac:dyDescent="0.2">
      <c r="A718" s="53">
        <v>32121</v>
      </c>
      <c r="B718" s="85" t="s">
        <v>1416</v>
      </c>
      <c r="C718" s="50" t="s">
        <v>1417</v>
      </c>
      <c r="D718" s="242">
        <v>1267.01</v>
      </c>
      <c r="E718" s="242">
        <v>3382.5</v>
      </c>
      <c r="F718" s="52">
        <f t="shared" si="188"/>
        <v>266.96711154608096</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0</v>
      </c>
      <c r="E720" s="242"/>
      <c r="F720" s="52" t="str">
        <f t="shared" si="188"/>
        <v>-</v>
      </c>
    </row>
    <row r="721" spans="1:6" ht="12.75" customHeight="1" x14ac:dyDescent="0.2">
      <c r="A721" s="53" t="s">
        <v>1422</v>
      </c>
      <c r="B721" s="85" t="s">
        <v>1423</v>
      </c>
      <c r="C721" s="50" t="s">
        <v>1422</v>
      </c>
      <c r="D721" s="242">
        <v>0</v>
      </c>
      <c r="E721" s="242"/>
      <c r="F721" s="52" t="str">
        <f t="shared" si="188"/>
        <v>-</v>
      </c>
    </row>
    <row r="722" spans="1:6" ht="12.75" customHeight="1" x14ac:dyDescent="0.2">
      <c r="A722" s="53" t="s">
        <v>1424</v>
      </c>
      <c r="B722" s="85" t="s">
        <v>1425</v>
      </c>
      <c r="C722" s="50" t="s">
        <v>1424</v>
      </c>
      <c r="D722" s="242">
        <v>0</v>
      </c>
      <c r="E722" s="242"/>
      <c r="F722" s="52" t="str">
        <f t="shared" si="188"/>
        <v>-</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11629.57</v>
      </c>
      <c r="E725" s="242">
        <v>21000.720000000001</v>
      </c>
      <c r="F725" s="52">
        <f t="shared" ref="F725:F979" si="190">IF(D725&lt;&gt;0,IF(E725/D725&gt;=100,"&gt;&gt;100",E725/D725*100),"-")</f>
        <v>180.58036539614108</v>
      </c>
    </row>
    <row r="726" spans="1:6" ht="12.75" customHeight="1" x14ac:dyDescent="0.2">
      <c r="A726" s="53" t="s">
        <v>1432</v>
      </c>
      <c r="B726" s="85" t="s">
        <v>1433</v>
      </c>
      <c r="C726" s="50" t="s">
        <v>1432</v>
      </c>
      <c r="D726" s="242">
        <v>0</v>
      </c>
      <c r="E726" s="242"/>
      <c r="F726" s="52" t="str">
        <f t="shared" si="190"/>
        <v>-</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0</v>
      </c>
      <c r="E742" s="242"/>
      <c r="F742" s="52" t="str">
        <f t="shared" si="190"/>
        <v>-</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41488.15</v>
      </c>
      <c r="E761" s="242"/>
      <c r="F761" s="52">
        <f t="shared" si="190"/>
        <v>0</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57467.95</v>
      </c>
      <c r="E768" s="242"/>
      <c r="F768" s="52">
        <f t="shared" si="190"/>
        <v>0</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796.37</v>
      </c>
      <c r="E816" s="242">
        <v>6470.91</v>
      </c>
      <c r="F816" s="52">
        <f t="shared" si="190"/>
        <v>812.55069879578593</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4778.0200000000004</v>
      </c>
      <c r="E819" s="242">
        <v>3600</v>
      </c>
      <c r="F819" s="52">
        <f t="shared" si="190"/>
        <v>75.345017392141514</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4778.0200000000004</v>
      </c>
      <c r="E821" s="242">
        <v>2389.02</v>
      </c>
      <c r="F821" s="52">
        <f t="shared" si="190"/>
        <v>50.000209291714967</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2089.5700000000002</v>
      </c>
      <c r="E823" s="242">
        <v>414</v>
      </c>
      <c r="F823" s="52">
        <f t="shared" si="190"/>
        <v>19.812688735002894</v>
      </c>
    </row>
    <row r="824" spans="1:6" ht="12.75" customHeight="1" x14ac:dyDescent="0.2">
      <c r="A824" s="53">
        <v>37221</v>
      </c>
      <c r="B824" s="85" t="s">
        <v>1628</v>
      </c>
      <c r="C824" s="50" t="s">
        <v>1629</v>
      </c>
      <c r="D824" s="242">
        <v>1857.78</v>
      </c>
      <c r="E824" s="242">
        <v>2496.8200000000002</v>
      </c>
      <c r="F824" s="52">
        <f t="shared" si="190"/>
        <v>134.3980449784151</v>
      </c>
    </row>
    <row r="825" spans="1:6" ht="12.75" customHeight="1" x14ac:dyDescent="0.2">
      <c r="A825" s="53" t="s">
        <v>1630</v>
      </c>
      <c r="B825" s="85" t="s">
        <v>1607</v>
      </c>
      <c r="C825" s="50" t="s">
        <v>1630</v>
      </c>
      <c r="D825" s="242">
        <v>0</v>
      </c>
      <c r="E825" s="242">
        <v>758.88</v>
      </c>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3933.66</v>
      </c>
      <c r="E828" s="242"/>
      <c r="F828" s="52">
        <f t="shared" si="190"/>
        <v>0</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v>2432.92</v>
      </c>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0</v>
      </c>
      <c r="E954" s="242"/>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c r="F968" s="52" t="str">
        <f t="shared" si="190"/>
        <v>-</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4" t="s">
        <v>1945</v>
      </c>
      <c r="B983" s="345"/>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2"/>
      <c r="E994" s="343"/>
      <c r="F994" s="71"/>
    </row>
    <row r="995" spans="1:6" ht="15" customHeight="1" x14ac:dyDescent="0.2">
      <c r="A995" s="188"/>
      <c r="B995" s="211"/>
      <c r="C995" s="221"/>
      <c r="D995" s="342"/>
      <c r="E995" s="343"/>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187" workbookViewId="0"/>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50" t="s">
        <v>32</v>
      </c>
      <c r="B2" s="351"/>
      <c r="C2" s="351"/>
      <c r="D2" s="351"/>
      <c r="E2" s="351"/>
      <c r="F2" s="351"/>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3" t="s">
        <v>1969</v>
      </c>
      <c r="B5" s="354"/>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48" t="s">
        <v>2268</v>
      </c>
      <c r="B174" s="349"/>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2" t="s">
        <v>1294</v>
      </c>
      <c r="B261" s="349"/>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07" workbookViewId="0"/>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5" t="s">
        <v>2536</v>
      </c>
      <c r="B2" s="356"/>
      <c r="C2" s="356"/>
      <c r="D2" s="356"/>
      <c r="E2" s="356"/>
      <c r="F2" s="356"/>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7"/>
      <c r="E143" s="358"/>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59" t="s">
        <v>2789</v>
      </c>
      <c r="B2" s="360"/>
      <c r="C2" s="360"/>
      <c r="D2" s="360"/>
      <c r="E2" s="360"/>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1"/>
      <c r="E51" s="362"/>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selection activeCell="G99" sqref="G99"/>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3" t="s">
        <v>2860</v>
      </c>
      <c r="B2" s="360"/>
      <c r="C2" s="360"/>
      <c r="D2" s="360"/>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221643.11</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384723.57</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378311.19</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141182.94</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139313.79999999999</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2511.94</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v>39470.17</v>
      </c>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16129.63</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v>32267.39</v>
      </c>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7435.32</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6412.38</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495121.53000000009</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441863.63000000012</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155443.26</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155442.28</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3096.95</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v>66579.600000000006</v>
      </c>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25214.34</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v>34310</v>
      </c>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1777.2</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47926.3</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5331.6</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5331.6</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111245.14999999985</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513.95000000000005</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513.95000000000005</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v>513.95000000000005</v>
      </c>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110731.2</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v>0</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88389.73</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22341.47</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17gA3ib4A/0wnyFyDTTKpMWzEyZSASOtkbEhv73Y28PBu8H6TddUKPFZbTf9SNvcwYiNEaRdePLoJT6dJWHReQ==" saltValue="b0u2E3l9F8XqHXVh1tWJ6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abSelected="1" topLeftCell="A20"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8" width="1.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7" t="s">
        <v>2860</v>
      </c>
      <c r="B1" s="362"/>
      <c r="C1" s="362"/>
      <c r="D1" s="362"/>
      <c r="E1" s="71" t="s">
        <v>3002</v>
      </c>
      <c r="F1" s="71"/>
      <c r="G1" s="71"/>
      <c r="H1" s="71"/>
      <c r="I1" s="71"/>
      <c r="J1" s="71"/>
      <c r="K1" s="71"/>
      <c r="L1" s="71"/>
      <c r="M1" s="71"/>
      <c r="N1" s="71"/>
      <c r="O1" s="71"/>
      <c r="P1" s="71"/>
    </row>
    <row r="2" spans="1:16" ht="37.5" customHeight="1" x14ac:dyDescent="0.2">
      <c r="A2" s="367" t="s">
        <v>3003</v>
      </c>
      <c r="B2" s="362"/>
      <c r="C2" s="362"/>
      <c r="D2" s="362"/>
    </row>
    <row r="3" spans="1:16" ht="29.25" customHeight="1" x14ac:dyDescent="0.2">
      <c r="A3" s="125" t="s">
        <v>3004</v>
      </c>
      <c r="B3" s="126" t="s">
        <v>3005</v>
      </c>
      <c r="C3" s="127" t="s">
        <v>3006</v>
      </c>
      <c r="D3" s="123"/>
      <c r="E3" s="124">
        <f>E4+E14+E19+E275+E293+E296+E298</f>
        <v>0</v>
      </c>
      <c r="F3" s="124">
        <f>F4+F14+F19+F275+F293+F296+F298</f>
        <v>7</v>
      </c>
      <c r="G3" s="124">
        <f>IF(RefStr!C12&lt;&gt;"",INT(VALUE(MID(RefStr!C12,1,4))),0)</f>
        <v>2023</v>
      </c>
      <c r="H3" s="128">
        <f>IF(RefStr!C12&lt;&gt;"",INT(VALUE(MID(RefStr!C12,6,2))),0)</f>
        <v>6</v>
      </c>
      <c r="I3" s="129">
        <f>RefStr!C10*1</f>
        <v>22</v>
      </c>
      <c r="J3" s="130" t="str">
        <f>RefStr!H7</f>
        <v>DA</v>
      </c>
      <c r="K3" s="128" t="str">
        <f>RefStr!H9</f>
        <v>NE</v>
      </c>
      <c r="L3" s="128" t="str">
        <f>RefStr!H10</f>
        <v>NE</v>
      </c>
      <c r="M3" s="128" t="str">
        <f>RefStr!H8</f>
        <v>NE</v>
      </c>
      <c r="N3" s="128" t="str">
        <f>RefStr!H11</f>
        <v>DA</v>
      </c>
      <c r="O3" s="131">
        <f>RefStr!C6</f>
        <v>36047</v>
      </c>
      <c r="P3" s="71"/>
    </row>
    <row r="4" spans="1:16" ht="19.5" customHeight="1" x14ac:dyDescent="0.2">
      <c r="A4" s="368" t="s">
        <v>3007</v>
      </c>
      <c r="B4" s="369"/>
      <c r="C4" s="370"/>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64" t="s">
        <v>3020</v>
      </c>
      <c r="B14" s="365"/>
      <c r="C14" s="366"/>
      <c r="D14" s="123"/>
      <c r="E14" s="71">
        <f t="shared" ref="E14:F14" si="3">SUM(E15:E18)</f>
        <v>0</v>
      </c>
      <c r="F14" s="71">
        <f t="shared" si="3"/>
        <v>0</v>
      </c>
      <c r="G14" s="71"/>
      <c r="H14" s="71"/>
      <c r="I14" s="71"/>
      <c r="J14" s="71"/>
      <c r="K14" s="71"/>
      <c r="L14" s="71"/>
      <c r="M14" s="71"/>
      <c r="N14" s="71"/>
      <c r="O14" s="71"/>
      <c r="P14" s="71"/>
    </row>
    <row r="15" spans="1:16" ht="57" customHeight="1" x14ac:dyDescent="0.2">
      <c r="A15" s="133">
        <v>1</v>
      </c>
      <c r="B15" s="134" t="str">
        <f t="shared" ref="B15:B18" si="4">IF(E15=1,"Pogreška",IF(F15=1,"Provjera","O.K."))</f>
        <v>O.K.</v>
      </c>
      <c r="C15" s="116" t="s">
        <v>3021</v>
      </c>
      <c r="D15" s="123"/>
      <c r="E15" s="71">
        <f t="shared" ref="E15:E16" si="5">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4"/>
        <v>O.K.</v>
      </c>
      <c r="C16" s="116" t="s">
        <v>3022</v>
      </c>
      <c r="D16" s="123"/>
      <c r="E16" s="71">
        <f t="shared" si="5"/>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4"/>
        <v>O.K.</v>
      </c>
      <c r="C17" s="116" t="s">
        <v>3023</v>
      </c>
      <c r="D17" s="123"/>
      <c r="E17" s="71">
        <f t="shared" ref="E17:E18" si="6">MAX(G17:L17)</f>
        <v>0</v>
      </c>
      <c r="F17" s="71">
        <v>0</v>
      </c>
      <c r="G17" s="139">
        <f>IF(AND(H3=12,J3="DA",M3="DA",BILANCA!D246&gt;=BILANCA!D250,OR(ABS(BILANCA!D246-BILANCA!D250-'PR-RAS'!D645)&gt;0.001,'PR-RAS'!D646&lt;&gt;0)),1,0)</f>
        <v>0</v>
      </c>
      <c r="H17" s="124">
        <f>IF(AND(H3=12,J3="DA",M3="DA",BILANCA!E246&gt;=BILANCA!E250,OR(ABS(BILANCA!E246-BILANCA!E250-'PR-RAS'!E645)&gt;0.001,'PR-RAS'!E646&lt;&gt;0)),1,0)</f>
        <v>0</v>
      </c>
      <c r="I17" s="140">
        <f>IF(AND(H3=12,J3="DA",M3="DA",BILANCA!D250&gt;=BILANCA!D246,OR(ABS(BILANCA!D250-BILANCA!D246-'PR-RAS'!D646)&gt;0.001,'PR-RAS'!D645&lt;&gt;0)),1,0)</f>
        <v>0</v>
      </c>
      <c r="J17" s="140">
        <f>IF(AND(H3=12,J3="DA",M3="DA",BILANCA!E250&gt;=BILANCA!E246,OR(ABS(BILANCA!E250-BILANCA!E246-'PR-RAS'!E646)&gt;0.001,'PR-RAS'!E645&lt;&gt;0)),1,0)</f>
        <v>0</v>
      </c>
      <c r="K17" s="71"/>
      <c r="L17" s="71"/>
      <c r="M17" s="71"/>
      <c r="N17" s="71"/>
      <c r="O17" s="71"/>
      <c r="P17" s="71"/>
    </row>
    <row r="18" spans="1:16" ht="43.5" customHeight="1" x14ac:dyDescent="0.2">
      <c r="A18" s="133">
        <v>4</v>
      </c>
      <c r="B18" s="134" t="str">
        <f t="shared" si="4"/>
        <v>O.K.</v>
      </c>
      <c r="C18" s="116" t="s">
        <v>3024</v>
      </c>
      <c r="D18" s="123"/>
      <c r="E18" s="71">
        <f t="shared" si="6"/>
        <v>0</v>
      </c>
      <c r="F18" s="71">
        <v>0</v>
      </c>
      <c r="G18" s="139">
        <f>IF(AND(J3="DA",K3="DA",I3&lt;&gt;12,I3&lt;&gt;23,ABS('PR-RAS'!D413-'PR-RAS'!D240-'RAS-funkcijski'!D141)&gt;0.001),1,0)</f>
        <v>0</v>
      </c>
      <c r="H18" s="124">
        <f>IF(AND(J3="DA",K3="DA",I3&lt;&gt;12,I3&lt;&gt;23,ABS('PR-RAS'!E413-'PR-RAS'!E240-'RAS-funkcijski'!E141)&gt;0.001),1,0)</f>
        <v>0</v>
      </c>
      <c r="I18" s="71"/>
      <c r="J18" s="71"/>
      <c r="K18" s="71"/>
      <c r="L18" s="71"/>
      <c r="M18" s="71"/>
      <c r="N18" s="71"/>
      <c r="O18" s="71"/>
      <c r="P18" s="71"/>
    </row>
    <row r="19" spans="1:16" ht="19.5" customHeight="1" x14ac:dyDescent="0.2">
      <c r="A19" s="364" t="s">
        <v>3025</v>
      </c>
      <c r="B19" s="365"/>
      <c r="C19" s="366"/>
      <c r="D19" s="123"/>
      <c r="E19" s="71">
        <f>SUM(E20:E273)</f>
        <v>0</v>
      </c>
      <c r="F19" s="71">
        <f>SUM(F20:F273)</f>
        <v>7</v>
      </c>
      <c r="G19" s="71"/>
      <c r="H19" s="71"/>
      <c r="I19" s="71"/>
      <c r="J19" s="71"/>
      <c r="K19" s="71"/>
      <c r="L19" s="71"/>
      <c r="M19" s="71"/>
      <c r="N19" s="71"/>
      <c r="O19" s="71"/>
      <c r="P19" s="71"/>
    </row>
    <row r="20" spans="1:16" ht="22.5" x14ac:dyDescent="0.2">
      <c r="A20" s="133">
        <v>1</v>
      </c>
      <c r="B20" s="134" t="str">
        <f>IF(E20=1,"Pogreška",IF(F20=1,"Provjera","O.K."))</f>
        <v>O.K.</v>
      </c>
      <c r="C20" s="116" t="s">
        <v>3026</v>
      </c>
      <c r="D20" s="123"/>
      <c r="E20" s="71">
        <f t="shared" ref="E20:E83" si="7">MAX(G20:K20)</f>
        <v>0</v>
      </c>
      <c r="F20" s="71">
        <f>MAX(L20:O20)</f>
        <v>0</v>
      </c>
      <c r="G20" s="71">
        <f>IF(OR(AND('PR-RAS'!D152=0,MAX('PR-RAS'!D653:D656)&gt;0),AND('PR-RAS'!E152=0,MAX('PR-RAS'!E653:E656)&gt;0)),1,0)</f>
        <v>0</v>
      </c>
      <c r="H20" s="71">
        <f>IF(OR(AND('PR-RAS'!D152&lt;&gt;0,MAX('PR-RAS'!D653:D656)=0),AND('PR-RAS'!E152&lt;&gt;0,MAX('PR-RAS'!E653:E656)=0)),1,0)</f>
        <v>0</v>
      </c>
      <c r="I20" s="71"/>
      <c r="J20" s="71"/>
      <c r="K20" s="71"/>
      <c r="L20" s="71"/>
      <c r="M20" s="71"/>
      <c r="N20" s="71"/>
      <c r="O20" s="71"/>
      <c r="P20" s="71"/>
    </row>
    <row r="21" spans="1:16" ht="15" customHeight="1" x14ac:dyDescent="0.2">
      <c r="A21" s="133">
        <v>2</v>
      </c>
      <c r="B21" s="134" t="str">
        <f t="shared" ref="B21:B32" si="8">IF(E21=1,"Pogreška",IF(F21=1,"Provjera","O.K."))</f>
        <v>O.K.</v>
      </c>
      <c r="C21" s="117" t="s">
        <v>3027</v>
      </c>
      <c r="D21" s="123"/>
      <c r="E21" s="71">
        <f t="shared" si="7"/>
        <v>0</v>
      </c>
      <c r="F21" s="71">
        <f t="shared" ref="F21:F84" si="9">MAX(L21:O21)</f>
        <v>0</v>
      </c>
      <c r="G21" s="71">
        <f>IF(OR(AND('PR-RAS'!D653=0,'PR-RAS'!D655&lt;&gt;0),AND('PR-RAS'!D653&lt;&gt;0,'PR-RAS'!D655=0)),1,0)</f>
        <v>0</v>
      </c>
      <c r="H21" s="71">
        <f>IF(OR(AND('PR-RAS'!E653=0,'PR-RAS'!E655&lt;&gt;0),AND('PR-RAS'!E653&lt;&gt;0,'PR-RAS'!E655=0)),1,0)</f>
        <v>0</v>
      </c>
      <c r="I21" s="71"/>
      <c r="J21" s="71"/>
      <c r="K21" s="71"/>
      <c r="L21" s="71"/>
      <c r="M21" s="71"/>
      <c r="N21" s="71"/>
      <c r="O21" s="71"/>
      <c r="P21" s="71"/>
    </row>
    <row r="22" spans="1:16" ht="15" customHeight="1" x14ac:dyDescent="0.2">
      <c r="A22" s="133">
        <v>3</v>
      </c>
      <c r="B22" s="134" t="str">
        <f t="shared" si="8"/>
        <v>O.K.</v>
      </c>
      <c r="C22" s="117" t="s">
        <v>3028</v>
      </c>
      <c r="D22" s="123"/>
      <c r="E22" s="71">
        <f t="shared" si="7"/>
        <v>0</v>
      </c>
      <c r="F22" s="71">
        <f t="shared" si="9"/>
        <v>0</v>
      </c>
      <c r="G22" s="71">
        <f>IF(OR(AND('PR-RAS'!D654=0,'PR-RAS'!D656&lt;&gt;0),AND('PR-RAS'!D654&lt;&gt;0,'PR-RAS'!D656=0)),1,0)</f>
        <v>0</v>
      </c>
      <c r="H22" s="71">
        <f>IF(OR(AND('PR-RAS'!E654=0,'PR-RAS'!E656&lt;&gt;0),AND('PR-RAS'!E654&lt;&gt;0,'PR-RAS'!E656=0)),1,0)</f>
        <v>0</v>
      </c>
      <c r="I22" s="71"/>
      <c r="J22" s="71"/>
      <c r="K22" s="71"/>
      <c r="L22" s="71"/>
      <c r="M22" s="71"/>
      <c r="N22" s="71"/>
      <c r="O22" s="71"/>
      <c r="P22" s="71"/>
    </row>
    <row r="23" spans="1:16" ht="15" customHeight="1" x14ac:dyDescent="0.2">
      <c r="A23" s="133">
        <v>4</v>
      </c>
      <c r="B23" s="134" t="str">
        <f t="shared" si="8"/>
        <v>O.K.</v>
      </c>
      <c r="C23" s="117" t="s">
        <v>3029</v>
      </c>
      <c r="D23" s="123"/>
      <c r="E23" s="71">
        <f t="shared" si="7"/>
        <v>0</v>
      </c>
      <c r="F23" s="71">
        <f t="shared" si="9"/>
        <v>0</v>
      </c>
      <c r="G23" s="71">
        <f>IF(ROUND('PR-RAS'!D658,2)&gt;ROUND('PR-RAS'!D24,2),1,0)</f>
        <v>0</v>
      </c>
      <c r="H23" s="71">
        <f>IF(ROUND('PR-RAS'!E658,2)&gt;ROUND('PR-RAS'!E24,2),1,0)</f>
        <v>0</v>
      </c>
      <c r="I23" s="71"/>
      <c r="J23" s="71"/>
      <c r="K23" s="71"/>
      <c r="L23" s="71"/>
      <c r="M23" s="71"/>
      <c r="N23" s="71"/>
      <c r="O23" s="71"/>
      <c r="P23" s="71"/>
    </row>
    <row r="24" spans="1:16" ht="15" customHeight="1" x14ac:dyDescent="0.2">
      <c r="A24" s="133">
        <v>5</v>
      </c>
      <c r="B24" s="134" t="str">
        <f t="shared" si="8"/>
        <v>O.K.</v>
      </c>
      <c r="C24" s="117" t="s">
        <v>3030</v>
      </c>
      <c r="D24" s="123"/>
      <c r="E24" s="71">
        <f t="shared" si="7"/>
        <v>0</v>
      </c>
      <c r="F24" s="71">
        <f t="shared" si="9"/>
        <v>0</v>
      </c>
      <c r="G24" s="71">
        <f>IF(ROUND('PR-RAS'!D659+'PR-RAS'!D660,2)&gt;ROUND('PR-RAS'!D33,2),1,0)</f>
        <v>0</v>
      </c>
      <c r="H24" s="71">
        <f>IF(ROUND('PR-RAS'!E659+'PR-RAS'!E660,2)&gt;ROUND('PR-RAS'!E33,2),1,0)</f>
        <v>0</v>
      </c>
      <c r="I24" s="71"/>
      <c r="J24" s="71"/>
      <c r="K24" s="71"/>
      <c r="L24" s="71"/>
      <c r="M24" s="71"/>
      <c r="N24" s="71"/>
      <c r="O24" s="71"/>
      <c r="P24" s="71"/>
    </row>
    <row r="25" spans="1:16" ht="15" customHeight="1" x14ac:dyDescent="0.2">
      <c r="A25" s="133">
        <v>6</v>
      </c>
      <c r="B25" s="134" t="str">
        <f t="shared" si="8"/>
        <v>O.K.</v>
      </c>
      <c r="C25" s="117" t="s">
        <v>3031</v>
      </c>
      <c r="D25" s="123"/>
      <c r="E25" s="71">
        <f t="shared" si="7"/>
        <v>0</v>
      </c>
      <c r="F25" s="71">
        <f t="shared" si="9"/>
        <v>0</v>
      </c>
      <c r="G25" s="71">
        <f>IF(ABS('PR-RAS'!D60-SUM('PR-RAS'!D661:D664))&gt;0.001,1,0)</f>
        <v>0</v>
      </c>
      <c r="H25" s="71">
        <f>IF(ABS('PR-RAS'!E60-SUM('PR-RAS'!E661:E664))&gt;0.001,1,0)</f>
        <v>0</v>
      </c>
      <c r="I25" s="71"/>
      <c r="J25" s="71"/>
      <c r="K25" s="71"/>
      <c r="L25" s="71"/>
      <c r="M25" s="71"/>
      <c r="N25" s="71"/>
      <c r="O25" s="71"/>
      <c r="P25" s="71"/>
    </row>
    <row r="26" spans="1:16" ht="15" customHeight="1" x14ac:dyDescent="0.2">
      <c r="A26" s="133">
        <v>7</v>
      </c>
      <c r="B26" s="134" t="str">
        <f t="shared" si="8"/>
        <v>O.K.</v>
      </c>
      <c r="C26" s="117" t="s">
        <v>3032</v>
      </c>
      <c r="D26" s="123"/>
      <c r="E26" s="71">
        <f t="shared" si="7"/>
        <v>0</v>
      </c>
      <c r="F26" s="71">
        <f t="shared" si="9"/>
        <v>0</v>
      </c>
      <c r="G26" s="71">
        <f>IF(ABS('PR-RAS'!D61-SUM('PR-RAS'!D665:'PR-RAS'!D668))&gt;0.001,1,0)</f>
        <v>0</v>
      </c>
      <c r="H26" s="71">
        <f>IF(ABS('PR-RAS'!E61-SUM('PR-RAS'!E665:'PR-RAS'!E668))&gt;0.001,1,0)</f>
        <v>0</v>
      </c>
      <c r="I26" s="71"/>
      <c r="J26" s="71"/>
      <c r="K26" s="71"/>
      <c r="L26" s="71"/>
      <c r="M26" s="71"/>
      <c r="N26" s="71"/>
      <c r="O26" s="71"/>
      <c r="P26" s="71"/>
    </row>
    <row r="27" spans="1:16" ht="15" customHeight="1" x14ac:dyDescent="0.2">
      <c r="A27" s="133">
        <v>8</v>
      </c>
      <c r="B27" s="134" t="str">
        <f t="shared" si="8"/>
        <v>O.K.</v>
      </c>
      <c r="C27" s="117" t="s">
        <v>3033</v>
      </c>
      <c r="D27" s="123"/>
      <c r="E27" s="71">
        <f t="shared" si="7"/>
        <v>0</v>
      </c>
      <c r="F27" s="71">
        <f t="shared" si="9"/>
        <v>0</v>
      </c>
      <c r="G27" s="71">
        <f>IF(ABS('PR-RAS'!D63-SUM('PR-RAS'!D669:D671))&gt;0.001,1,0)</f>
        <v>0</v>
      </c>
      <c r="H27" s="71">
        <f>IF(ABS('PR-RAS'!E63-SUM('PR-RAS'!E669:E671))&gt;0.001,1,0)</f>
        <v>0</v>
      </c>
      <c r="I27" s="71"/>
      <c r="J27" s="71"/>
      <c r="K27" s="71"/>
      <c r="L27" s="71"/>
      <c r="M27" s="71"/>
      <c r="N27" s="71"/>
      <c r="O27" s="71"/>
      <c r="P27" s="71"/>
    </row>
    <row r="28" spans="1:16" ht="15" customHeight="1" x14ac:dyDescent="0.2">
      <c r="A28" s="133">
        <v>9</v>
      </c>
      <c r="B28" s="134" t="str">
        <f t="shared" si="8"/>
        <v>O.K.</v>
      </c>
      <c r="C28" s="117" t="s">
        <v>3034</v>
      </c>
      <c r="D28" s="123"/>
      <c r="E28" s="71">
        <f t="shared" si="7"/>
        <v>0</v>
      </c>
      <c r="F28" s="71">
        <f t="shared" si="9"/>
        <v>0</v>
      </c>
      <c r="G28" s="71">
        <f>IF(ABS('PR-RAS'!D64-SUM('PR-RAS'!D672:D674))&gt;0.001,1,0)</f>
        <v>0</v>
      </c>
      <c r="H28" s="71">
        <f>IF(ABS('PR-RAS'!E64-SUM('PR-RAS'!E672:E674))&gt;0.001,1,0)</f>
        <v>0</v>
      </c>
      <c r="I28" s="71"/>
      <c r="J28" s="71"/>
      <c r="K28" s="71"/>
      <c r="L28" s="71"/>
      <c r="M28" s="71"/>
      <c r="N28" s="71"/>
      <c r="O28" s="71"/>
      <c r="P28" s="71"/>
    </row>
    <row r="29" spans="1:16" ht="15" customHeight="1" x14ac:dyDescent="0.2">
      <c r="A29" s="133">
        <v>10</v>
      </c>
      <c r="B29" s="134" t="str">
        <f t="shared" si="8"/>
        <v>O.K.</v>
      </c>
      <c r="C29" s="117" t="s">
        <v>3035</v>
      </c>
      <c r="D29" s="123"/>
      <c r="E29" s="71">
        <f t="shared" si="7"/>
        <v>0</v>
      </c>
      <c r="F29" s="71">
        <f t="shared" si="9"/>
        <v>0</v>
      </c>
      <c r="G29" s="71">
        <f>IF(ROUND('PR-RAS'!D69,2)&lt;&gt;ROUND('PR-RAS'!D675+'PR-RAS'!D676,2),1,0)</f>
        <v>0</v>
      </c>
      <c r="H29" s="71">
        <f>IF(ROUND('PR-RAS'!E69,2)&lt;&gt;ROUND('PR-RAS'!E675+'PR-RAS'!E676,2),1,0)</f>
        <v>0</v>
      </c>
      <c r="I29" s="71"/>
      <c r="J29" s="71"/>
      <c r="K29" s="71"/>
      <c r="L29" s="71"/>
      <c r="M29" s="71"/>
      <c r="N29" s="71"/>
      <c r="O29" s="71"/>
      <c r="P29" s="71"/>
    </row>
    <row r="30" spans="1:16" ht="15" customHeight="1" x14ac:dyDescent="0.2">
      <c r="A30" s="133">
        <v>11</v>
      </c>
      <c r="B30" s="134" t="str">
        <f t="shared" si="8"/>
        <v>O.K.</v>
      </c>
      <c r="C30" s="117" t="s">
        <v>3036</v>
      </c>
      <c r="D30" s="123"/>
      <c r="E30" s="71">
        <f t="shared" si="7"/>
        <v>0</v>
      </c>
      <c r="F30" s="71">
        <f t="shared" si="9"/>
        <v>0</v>
      </c>
      <c r="G30" s="71">
        <f>IF(ABS('PR-RAS'!D70-'PR-RAS'!D677-'PR-RAS'!D678)&gt;0.001,1,0)</f>
        <v>0</v>
      </c>
      <c r="H30" s="71">
        <f>IF(ABS('PR-RAS'!E70-'PR-RAS'!E677-'PR-RAS'!E678)&gt;0.001,1,0)</f>
        <v>0</v>
      </c>
      <c r="I30" s="71"/>
      <c r="J30" s="71"/>
      <c r="K30" s="71"/>
      <c r="L30" s="71"/>
      <c r="M30" s="71"/>
      <c r="N30" s="71"/>
      <c r="O30" s="71"/>
      <c r="P30" s="71"/>
    </row>
    <row r="31" spans="1:16" ht="15" customHeight="1" x14ac:dyDescent="0.2">
      <c r="A31" s="133">
        <v>238</v>
      </c>
      <c r="B31" s="134" t="str">
        <f t="shared" si="8"/>
        <v>O.K.</v>
      </c>
      <c r="C31" s="117" t="s">
        <v>3037</v>
      </c>
      <c r="D31" s="123"/>
      <c r="E31" s="71">
        <f t="shared" si="7"/>
        <v>0</v>
      </c>
      <c r="F31" s="71">
        <f t="shared" si="9"/>
        <v>0</v>
      </c>
      <c r="G31" s="71">
        <f>IF(ABS('PR-RAS'!D72-SUM('PR-RAS'!D679:'PR-RAS'!D685))&gt;0.001,1,0)</f>
        <v>0</v>
      </c>
      <c r="H31" s="71">
        <f>IF(ABS('PR-RAS'!E72-SUM('PR-RAS'!E679:'PR-RAS'!E685))&gt;0.001,1,0)</f>
        <v>0</v>
      </c>
      <c r="I31" s="71"/>
      <c r="J31" s="71"/>
      <c r="K31" s="71"/>
      <c r="L31" s="71"/>
      <c r="M31" s="71"/>
      <c r="N31" s="71"/>
      <c r="O31" s="71"/>
      <c r="P31" s="71"/>
    </row>
    <row r="32" spans="1:16" ht="15" customHeight="1" x14ac:dyDescent="0.2">
      <c r="A32" s="133">
        <v>239</v>
      </c>
      <c r="B32" s="134" t="str">
        <f t="shared" si="8"/>
        <v>O.K.</v>
      </c>
      <c r="C32" s="117" t="s">
        <v>3038</v>
      </c>
      <c r="D32" s="123"/>
      <c r="E32" s="71">
        <f t="shared" si="7"/>
        <v>0</v>
      </c>
      <c r="F32" s="71">
        <f t="shared" si="9"/>
        <v>0</v>
      </c>
      <c r="G32" s="71">
        <f>IF(ABS('PR-RAS'!D73-SUM('PR-RAS'!D686:'PR-RAS'!D693))&gt;0.001,1,0)</f>
        <v>0</v>
      </c>
      <c r="H32" s="71">
        <f>IF(ABS('PR-RAS'!E73-SUM('PR-RAS'!E686:'PR-RAS'!E693))&gt;0.001,1,0)</f>
        <v>0</v>
      </c>
      <c r="I32" s="71"/>
      <c r="J32" s="71"/>
      <c r="K32" s="71"/>
      <c r="L32" s="71"/>
      <c r="M32" s="71"/>
      <c r="N32" s="71"/>
      <c r="O32" s="71"/>
      <c r="P32" s="71"/>
    </row>
    <row r="33" spans="1:16" ht="15" customHeight="1" x14ac:dyDescent="0.2">
      <c r="A33" s="133">
        <v>12</v>
      </c>
      <c r="B33" s="134" t="str">
        <f t="shared" ref="B33:B38" si="10">IF(E33=1,"Pogreška",IF(F33=1,"Provjera","O.K."))</f>
        <v>O.K.</v>
      </c>
      <c r="C33" s="117" t="s">
        <v>3039</v>
      </c>
      <c r="D33" s="123"/>
      <c r="E33" s="71">
        <f t="shared" si="7"/>
        <v>0</v>
      </c>
      <c r="F33" s="71">
        <f t="shared" si="9"/>
        <v>0</v>
      </c>
      <c r="G33" s="71">
        <f>IF(ABS('PR-RAS'!D75-SUM('PR-RAS'!D694:D697))&gt;0.001,1,0)</f>
        <v>0</v>
      </c>
      <c r="H33" s="71">
        <f>IF(ABS('PR-RAS'!E75-SUM('PR-RAS'!E694:E697))&gt;0.001,1,0)</f>
        <v>0</v>
      </c>
      <c r="I33" s="71"/>
      <c r="J33" s="71"/>
      <c r="K33" s="71"/>
      <c r="L33" s="71"/>
      <c r="M33" s="71"/>
      <c r="N33" s="71"/>
      <c r="O33" s="71"/>
      <c r="P33" s="71"/>
    </row>
    <row r="34" spans="1:16" ht="15" customHeight="1" x14ac:dyDescent="0.2">
      <c r="A34" s="133">
        <v>13</v>
      </c>
      <c r="B34" s="134" t="str">
        <f t="shared" si="10"/>
        <v>O.K.</v>
      </c>
      <c r="C34" s="117" t="s">
        <v>3040</v>
      </c>
      <c r="D34" s="123"/>
      <c r="E34" s="71">
        <f t="shared" si="7"/>
        <v>0</v>
      </c>
      <c r="F34" s="71">
        <f t="shared" si="9"/>
        <v>0</v>
      </c>
      <c r="G34" s="71">
        <f>IF(ABS('PR-RAS'!D76-SUM('PR-RAS'!D698:D701))&gt;0.001,1,0)</f>
        <v>0</v>
      </c>
      <c r="H34" s="71">
        <f>IF(ABS('PR-RAS'!E76-SUM('PR-RAS'!E698:E701))&gt;0.001,1,0)</f>
        <v>0</v>
      </c>
      <c r="I34" s="71"/>
      <c r="J34" s="71"/>
      <c r="K34" s="71"/>
      <c r="L34" s="71"/>
      <c r="M34" s="71"/>
      <c r="N34" s="71"/>
      <c r="O34" s="71"/>
      <c r="P34" s="71"/>
    </row>
    <row r="35" spans="1:16" ht="15" customHeight="1" x14ac:dyDescent="0.2">
      <c r="A35" s="133">
        <v>14</v>
      </c>
      <c r="B35" s="134" t="str">
        <f t="shared" si="10"/>
        <v>O.K.</v>
      </c>
      <c r="C35" s="117" t="s">
        <v>3041</v>
      </c>
      <c r="D35" s="123"/>
      <c r="E35" s="71">
        <f t="shared" si="7"/>
        <v>0</v>
      </c>
      <c r="F35" s="71">
        <f t="shared" si="9"/>
        <v>0</v>
      </c>
      <c r="G35" s="71">
        <f>IF(ROUND('PR-RAS'!D702,2)&gt;ROUND('PR-RAS'!D90,2),1,0)</f>
        <v>0</v>
      </c>
      <c r="H35" s="71">
        <f>IF(ROUND('PR-RAS'!E702,2)&gt;ROUND('PR-RAS'!E90,2),1,0)</f>
        <v>0</v>
      </c>
      <c r="I35" s="71"/>
      <c r="J35" s="71"/>
      <c r="K35" s="71"/>
      <c r="L35" s="71"/>
      <c r="M35" s="71"/>
      <c r="N35" s="71"/>
      <c r="O35" s="71"/>
      <c r="P35" s="71"/>
    </row>
    <row r="36" spans="1:16" ht="15" customHeight="1" x14ac:dyDescent="0.2">
      <c r="A36" s="133">
        <v>15</v>
      </c>
      <c r="B36" s="134" t="str">
        <f t="shared" si="10"/>
        <v>O.K.</v>
      </c>
      <c r="C36" s="117" t="s">
        <v>3042</v>
      </c>
      <c r="D36" s="123"/>
      <c r="E36" s="71">
        <f t="shared" si="7"/>
        <v>0</v>
      </c>
      <c r="F36" s="71">
        <f t="shared" si="9"/>
        <v>0</v>
      </c>
      <c r="G36" s="71">
        <f>IF(ABS('PR-RAS'!D105-SUM('PR-RAS'!D703:D709))&gt;0.001,1,0)</f>
        <v>0</v>
      </c>
      <c r="H36" s="71">
        <f>IF(ABS('PR-RAS'!E105-SUM('PR-RAS'!E703:E709))&gt;0.001,1,0)</f>
        <v>0</v>
      </c>
      <c r="I36" s="71"/>
      <c r="J36" s="71"/>
      <c r="K36" s="71"/>
      <c r="L36" s="71"/>
      <c r="M36" s="71"/>
      <c r="N36" s="71"/>
      <c r="O36" s="71"/>
      <c r="P36" s="71"/>
    </row>
    <row r="37" spans="1:16" ht="15" customHeight="1" x14ac:dyDescent="0.2">
      <c r="A37" s="133">
        <v>16</v>
      </c>
      <c r="B37" s="134" t="str">
        <f t="shared" si="10"/>
        <v>O.K.</v>
      </c>
      <c r="C37" s="117" t="s">
        <v>3043</v>
      </c>
      <c r="D37" s="123"/>
      <c r="E37" s="71">
        <f t="shared" si="7"/>
        <v>0</v>
      </c>
      <c r="F37" s="71">
        <f t="shared" si="9"/>
        <v>0</v>
      </c>
      <c r="G37" s="71">
        <f>IF(ROUND(SUM('PR-RAS'!D710:D712),2)&gt;ROUND('PR-RAS'!D117,2),1,0)</f>
        <v>0</v>
      </c>
      <c r="H37" s="71">
        <f>IF(ROUND(SUM('PR-RAS'!E710:E712),2)&gt;ROUND('PR-RAS'!E117,2),1,0)</f>
        <v>0</v>
      </c>
      <c r="I37" s="71"/>
      <c r="J37" s="71"/>
      <c r="K37" s="71"/>
      <c r="L37" s="71"/>
      <c r="M37" s="71"/>
      <c r="N37" s="71"/>
      <c r="O37" s="71"/>
      <c r="P37" s="71"/>
    </row>
    <row r="38" spans="1:16" ht="15" customHeight="1" x14ac:dyDescent="0.2">
      <c r="A38" s="133">
        <v>240</v>
      </c>
      <c r="B38" s="134" t="str">
        <f t="shared" si="10"/>
        <v>O.K.</v>
      </c>
      <c r="C38" s="117" t="s">
        <v>3044</v>
      </c>
      <c r="D38" s="123"/>
      <c r="E38" s="71">
        <f t="shared" si="7"/>
        <v>0</v>
      </c>
      <c r="F38" s="71">
        <f t="shared" si="9"/>
        <v>0</v>
      </c>
      <c r="G38" s="71">
        <f>IF(ABS('PR-RAS'!D132-SUM('PR-RAS'!D713:D715))&gt;0.001,1,0)</f>
        <v>0</v>
      </c>
      <c r="H38" s="71">
        <f>IF(ABS('PR-RAS'!E132-SUM('PR-RAS'!E713:E715))&gt;0.001,1,0)</f>
        <v>0</v>
      </c>
      <c r="I38" s="71"/>
      <c r="J38" s="71"/>
      <c r="K38" s="71"/>
      <c r="L38" s="71"/>
      <c r="M38" s="71"/>
      <c r="N38" s="71"/>
      <c r="O38" s="71"/>
      <c r="P38" s="71"/>
    </row>
    <row r="39" spans="1:16" ht="15" customHeight="1" x14ac:dyDescent="0.2">
      <c r="A39" s="133">
        <v>17</v>
      </c>
      <c r="B39" s="134" t="str">
        <f t="shared" ref="B39:B93" si="11">IF(E39=1,"Pogreška",IF(F39=1,"Provjera","O.K."))</f>
        <v>O.K.</v>
      </c>
      <c r="C39" s="117" t="s">
        <v>3045</v>
      </c>
      <c r="D39" s="123"/>
      <c r="E39" s="71">
        <f t="shared" si="7"/>
        <v>0</v>
      </c>
      <c r="F39" s="71">
        <f t="shared" si="9"/>
        <v>0</v>
      </c>
      <c r="G39" s="71">
        <f>IF(ROUND('PR-RAS'!D716+'PR-RAS'!D717,2)&gt;ROUND('PR-RAS'!D158,2),1,0)</f>
        <v>0</v>
      </c>
      <c r="H39" s="71">
        <f>IF(ROUND('PR-RAS'!E716+'PR-RAS'!E717,2)&gt;ROUND('PR-RAS'!E158,2),1,0)</f>
        <v>0</v>
      </c>
      <c r="I39" s="71"/>
      <c r="J39" s="71"/>
      <c r="K39" s="71"/>
      <c r="L39" s="71"/>
      <c r="M39" s="71"/>
      <c r="N39" s="71"/>
      <c r="O39" s="71"/>
      <c r="P39" s="71"/>
    </row>
    <row r="40" spans="1:16" ht="15" customHeight="1" x14ac:dyDescent="0.2">
      <c r="A40" s="133">
        <v>18</v>
      </c>
      <c r="B40" s="134" t="str">
        <f t="shared" si="11"/>
        <v>O.K.</v>
      </c>
      <c r="C40" s="117" t="s">
        <v>3046</v>
      </c>
      <c r="D40" s="123"/>
      <c r="E40" s="71">
        <f t="shared" si="7"/>
        <v>0</v>
      </c>
      <c r="F40" s="71">
        <f t="shared" si="9"/>
        <v>0</v>
      </c>
      <c r="G40" s="71">
        <f>IF(ROUND('PR-RAS'!D718,2)&gt;ROUND('PR-RAS'!D166,2),1,0)</f>
        <v>0</v>
      </c>
      <c r="H40" s="71">
        <f>IF(ROUND('PR-RAS'!E718,2)&gt;ROUND('PR-RAS'!E166,2),1,0)</f>
        <v>0</v>
      </c>
      <c r="I40" s="71"/>
      <c r="J40" s="71"/>
      <c r="K40" s="71"/>
      <c r="L40" s="71"/>
      <c r="M40" s="71"/>
      <c r="N40" s="71"/>
      <c r="O40" s="71"/>
      <c r="P40" s="71"/>
    </row>
    <row r="41" spans="1:16" ht="15" customHeight="1" x14ac:dyDescent="0.2">
      <c r="A41" s="133">
        <v>19</v>
      </c>
      <c r="B41" s="134" t="str">
        <f t="shared" si="11"/>
        <v>O.K.</v>
      </c>
      <c r="C41" s="117" t="s">
        <v>3047</v>
      </c>
      <c r="D41" s="123"/>
      <c r="E41" s="71">
        <f t="shared" si="7"/>
        <v>0</v>
      </c>
      <c r="F41" s="71">
        <f t="shared" si="9"/>
        <v>0</v>
      </c>
      <c r="G41" s="71">
        <f>IF(ROUND('PR-RAS'!D719,2)&gt;ROUND('PR-RAS'!D182,2),1,0)</f>
        <v>0</v>
      </c>
      <c r="H41" s="71">
        <f>IF(ROUND('PR-RAS'!E719,2)&gt;ROUND('PR-RAS'!E182,2),1,0)</f>
        <v>0</v>
      </c>
      <c r="I41" s="71"/>
      <c r="J41" s="71"/>
      <c r="K41" s="71"/>
      <c r="L41" s="71"/>
      <c r="M41" s="71"/>
      <c r="N41" s="71"/>
      <c r="O41" s="71"/>
      <c r="P41" s="71"/>
    </row>
    <row r="42" spans="1:16" ht="15" customHeight="1" x14ac:dyDescent="0.2">
      <c r="A42" s="133">
        <v>20</v>
      </c>
      <c r="B42" s="134" t="str">
        <f t="shared" si="11"/>
        <v>O.K.</v>
      </c>
      <c r="C42" s="117" t="s">
        <v>3048</v>
      </c>
      <c r="D42" s="123"/>
      <c r="E42" s="71">
        <f t="shared" si="7"/>
        <v>0</v>
      </c>
      <c r="F42" s="71">
        <f t="shared" si="9"/>
        <v>0</v>
      </c>
      <c r="G42" s="71">
        <f>IF(ROUND('PR-RAS'!D720,2)&gt;ROUND('PR-RAS'!D183,2),1,0)</f>
        <v>0</v>
      </c>
      <c r="H42" s="71">
        <f>IF(ROUND('PR-RAS'!E720,2)&gt;ROUND('PR-RAS'!E183,2),1,0)</f>
        <v>0</v>
      </c>
      <c r="I42" s="71"/>
      <c r="J42" s="71"/>
      <c r="K42" s="71"/>
      <c r="L42" s="71"/>
      <c r="M42" s="71"/>
      <c r="N42" s="71"/>
      <c r="O42" s="71"/>
      <c r="P42" s="71"/>
    </row>
    <row r="43" spans="1:16" ht="15" customHeight="1" x14ac:dyDescent="0.2">
      <c r="A43" s="133">
        <v>21</v>
      </c>
      <c r="B43" s="134" t="str">
        <f t="shared" si="11"/>
        <v>O.K.</v>
      </c>
      <c r="C43" s="117" t="s">
        <v>3049</v>
      </c>
      <c r="D43" s="123"/>
      <c r="E43" s="71">
        <f t="shared" si="7"/>
        <v>0</v>
      </c>
      <c r="F43" s="71">
        <f t="shared" si="9"/>
        <v>0</v>
      </c>
      <c r="G43" s="71">
        <f>IF(ROUND(SUM('PR-RAS'!D721:D723),2)&gt;ROUND('PR-RAS'!D184,2),1,0)</f>
        <v>0</v>
      </c>
      <c r="H43" s="71">
        <f>IF(ROUND(SUM('PR-RAS'!E721:E723),2)&gt;ROUND('PR-RAS'!E184,2),1,0)</f>
        <v>0</v>
      </c>
      <c r="I43" s="71"/>
      <c r="J43" s="71"/>
      <c r="K43" s="71"/>
      <c r="L43" s="71"/>
      <c r="M43" s="71"/>
      <c r="N43" s="71"/>
      <c r="O43" s="71"/>
      <c r="P43" s="71"/>
    </row>
    <row r="44" spans="1:16" ht="15" customHeight="1" x14ac:dyDescent="0.2">
      <c r="A44" s="133">
        <v>22</v>
      </c>
      <c r="B44" s="134" t="str">
        <f t="shared" si="11"/>
        <v>O.K.</v>
      </c>
      <c r="C44" s="117" t="s">
        <v>3050</v>
      </c>
      <c r="D44" s="123"/>
      <c r="E44" s="71">
        <f t="shared" si="7"/>
        <v>0</v>
      </c>
      <c r="F44" s="71">
        <f t="shared" si="9"/>
        <v>0</v>
      </c>
      <c r="G44" s="71">
        <f>IF(ROUND('PR-RAS'!D724,2)&gt;ROUND('PR-RAS'!D186,2),1,0)</f>
        <v>0</v>
      </c>
      <c r="H44" s="71">
        <f>IF(ROUND('PR-RAS'!E724,2)&gt;ROUND('PR-RAS'!E186,2),1,0)</f>
        <v>0</v>
      </c>
      <c r="I44" s="71"/>
      <c r="J44" s="71"/>
      <c r="K44" s="71"/>
      <c r="L44" s="71"/>
      <c r="M44" s="71"/>
      <c r="N44" s="71"/>
      <c r="O44" s="71"/>
      <c r="P44" s="71"/>
    </row>
    <row r="45" spans="1:16" ht="15" customHeight="1" x14ac:dyDescent="0.2">
      <c r="A45" s="133">
        <v>23</v>
      </c>
      <c r="B45" s="134" t="str">
        <f t="shared" si="11"/>
        <v>O.K.</v>
      </c>
      <c r="C45" s="117" t="s">
        <v>3051</v>
      </c>
      <c r="D45" s="123"/>
      <c r="E45" s="71">
        <f t="shared" si="7"/>
        <v>0</v>
      </c>
      <c r="F45" s="71">
        <f t="shared" si="9"/>
        <v>0</v>
      </c>
      <c r="G45" s="71">
        <f>IF(ROUND('PR-RAS'!D725,2)&gt;ROUND('PR-RAS'!D189,2),1,0)</f>
        <v>0</v>
      </c>
      <c r="H45" s="71">
        <f>IF(ROUND('PR-RAS'!E725,2)&gt;ROUND('PR-RAS'!E189,2),1,0)</f>
        <v>0</v>
      </c>
      <c r="I45" s="71"/>
      <c r="J45" s="71"/>
      <c r="K45" s="71"/>
      <c r="L45" s="71"/>
      <c r="M45" s="71"/>
      <c r="N45" s="71"/>
      <c r="O45" s="71"/>
      <c r="P45" s="71"/>
    </row>
    <row r="46" spans="1:16" ht="15" customHeight="1" x14ac:dyDescent="0.2">
      <c r="A46" s="133">
        <v>24</v>
      </c>
      <c r="B46" s="134" t="str">
        <f t="shared" si="11"/>
        <v>O.K.</v>
      </c>
      <c r="C46" s="117" t="s">
        <v>3052</v>
      </c>
      <c r="D46" s="123"/>
      <c r="E46" s="71">
        <f t="shared" si="7"/>
        <v>0</v>
      </c>
      <c r="F46" s="71">
        <f t="shared" si="9"/>
        <v>0</v>
      </c>
      <c r="G46" s="71">
        <f>IF(ROUND('PR-RAS'!D726,2)&gt;ROUND('PR-RAS'!D190,2),1,0)</f>
        <v>0</v>
      </c>
      <c r="H46" s="71">
        <f>IF(ROUND('PR-RAS'!E726,2)&gt;ROUND('PR-RAS'!E190,2),1,0)</f>
        <v>0</v>
      </c>
      <c r="I46" s="71"/>
      <c r="J46" s="71"/>
      <c r="K46" s="71"/>
      <c r="L46" s="71"/>
      <c r="M46" s="71"/>
      <c r="N46" s="71"/>
      <c r="O46" s="71"/>
      <c r="P46" s="71"/>
    </row>
    <row r="47" spans="1:16" ht="15" customHeight="1" x14ac:dyDescent="0.2">
      <c r="A47" s="133">
        <v>25</v>
      </c>
      <c r="B47" s="134" t="str">
        <f t="shared" si="11"/>
        <v>O.K.</v>
      </c>
      <c r="C47" s="117" t="s">
        <v>3053</v>
      </c>
      <c r="D47" s="123"/>
      <c r="E47" s="71">
        <f t="shared" si="7"/>
        <v>0</v>
      </c>
      <c r="F47" s="71">
        <f t="shared" si="9"/>
        <v>0</v>
      </c>
      <c r="G47" s="71">
        <f>IF(ABS('PR-RAS'!D727+'PR-RAS'!D728-'PR-RAS'!D198)&gt;0.001,1,0)</f>
        <v>0</v>
      </c>
      <c r="H47" s="71">
        <f>IF(ABS('PR-RAS'!E727+'PR-RAS'!E728-'PR-RAS'!E198)&gt;0.001,1,0)</f>
        <v>0</v>
      </c>
      <c r="I47" s="71"/>
      <c r="J47" s="71"/>
      <c r="K47" s="71"/>
      <c r="L47" s="71"/>
      <c r="M47" s="71"/>
      <c r="N47" s="71"/>
      <c r="O47" s="71"/>
      <c r="P47" s="71"/>
    </row>
    <row r="48" spans="1:16" ht="15" customHeight="1" x14ac:dyDescent="0.2">
      <c r="A48" s="133">
        <v>26</v>
      </c>
      <c r="B48" s="134" t="str">
        <f t="shared" si="11"/>
        <v>O.K.</v>
      </c>
      <c r="C48" s="117" t="s">
        <v>3054</v>
      </c>
      <c r="D48" s="123"/>
      <c r="E48" s="71">
        <f t="shared" si="7"/>
        <v>0</v>
      </c>
      <c r="F48" s="71">
        <f t="shared" si="9"/>
        <v>0</v>
      </c>
      <c r="G48" s="71">
        <f>IF(ABS('PR-RAS'!D729+'PR-RAS'!D730-'PR-RAS'!D199)&gt;0.001,1,0)</f>
        <v>0</v>
      </c>
      <c r="H48" s="71">
        <f>IF(ABS('PR-RAS'!E729+'PR-RAS'!E730-'PR-RAS'!E199)&gt;0.001,1,0)</f>
        <v>0</v>
      </c>
      <c r="I48" s="71"/>
      <c r="J48" s="71"/>
      <c r="K48" s="71"/>
      <c r="L48" s="71"/>
      <c r="M48" s="71"/>
      <c r="N48" s="71"/>
      <c r="O48" s="71"/>
      <c r="P48" s="71"/>
    </row>
    <row r="49" spans="1:16" ht="15" customHeight="1" x14ac:dyDescent="0.2">
      <c r="A49" s="133">
        <v>27</v>
      </c>
      <c r="B49" s="134" t="str">
        <f t="shared" si="11"/>
        <v>O.K.</v>
      </c>
      <c r="C49" s="117" t="s">
        <v>3055</v>
      </c>
      <c r="D49" s="123"/>
      <c r="E49" s="71">
        <f t="shared" si="7"/>
        <v>0</v>
      </c>
      <c r="F49" s="71">
        <f t="shared" si="9"/>
        <v>0</v>
      </c>
      <c r="G49" s="71">
        <f>IF(ABS('PR-RAS'!D731+'PR-RAS'!D732-'PR-RAS'!D200)&gt;0.001,1,0)</f>
        <v>0</v>
      </c>
      <c r="H49" s="71">
        <f>IF(ABS('PR-RAS'!E731+'PR-RAS'!E732-'PR-RAS'!E200)&gt;0.001,1,0)</f>
        <v>0</v>
      </c>
      <c r="I49" s="71"/>
      <c r="J49" s="71"/>
      <c r="K49" s="71"/>
      <c r="L49" s="71"/>
      <c r="M49" s="71"/>
      <c r="N49" s="71"/>
      <c r="O49" s="71"/>
      <c r="P49" s="71"/>
    </row>
    <row r="50" spans="1:16" ht="15" customHeight="1" x14ac:dyDescent="0.2">
      <c r="A50" s="133">
        <v>28</v>
      </c>
      <c r="B50" s="134" t="str">
        <f t="shared" si="11"/>
        <v>O.K.</v>
      </c>
      <c r="C50" s="117" t="s">
        <v>3056</v>
      </c>
      <c r="D50" s="123"/>
      <c r="E50" s="71">
        <f t="shared" si="7"/>
        <v>0</v>
      </c>
      <c r="F50" s="71">
        <f t="shared" si="9"/>
        <v>0</v>
      </c>
      <c r="G50" s="71">
        <f>IF(ABS('PR-RAS'!D733+'PR-RAS'!D734-'PR-RAS'!D201)&gt;0.001,1,0)</f>
        <v>0</v>
      </c>
      <c r="H50" s="71">
        <f>IF(ABS('PR-RAS'!E733+'PR-RAS'!E734-'PR-RAS'!E201)&gt;0.001,1,0)</f>
        <v>0</v>
      </c>
      <c r="I50" s="71"/>
      <c r="J50" s="71"/>
      <c r="K50" s="71"/>
      <c r="L50" s="71"/>
      <c r="M50" s="71"/>
      <c r="N50" s="71"/>
      <c r="O50" s="71"/>
      <c r="P50" s="71"/>
    </row>
    <row r="51" spans="1:16" ht="15" customHeight="1" x14ac:dyDescent="0.2">
      <c r="A51" s="133">
        <v>29</v>
      </c>
      <c r="B51" s="134" t="str">
        <f t="shared" si="11"/>
        <v>O.K.</v>
      </c>
      <c r="C51" s="117" t="s">
        <v>3057</v>
      </c>
      <c r="D51" s="123"/>
      <c r="E51" s="71">
        <f t="shared" si="7"/>
        <v>0</v>
      </c>
      <c r="F51" s="71">
        <f t="shared" si="9"/>
        <v>0</v>
      </c>
      <c r="G51" s="71">
        <f>IF(ABS('PR-RAS'!D203-SUM('PR-RAS'!D735:D738))&gt;0.001,1,0)</f>
        <v>0</v>
      </c>
      <c r="H51" s="71">
        <f>IF(ABS('PR-RAS'!E203-SUM('PR-RAS'!E735:E738))&gt;0.001,1,0)</f>
        <v>0</v>
      </c>
      <c r="I51" s="71"/>
      <c r="J51" s="71"/>
      <c r="K51" s="71"/>
      <c r="L51" s="71"/>
      <c r="M51" s="71"/>
      <c r="N51" s="71"/>
      <c r="O51" s="71"/>
      <c r="P51" s="71"/>
    </row>
    <row r="52" spans="1:16" ht="15" customHeight="1" x14ac:dyDescent="0.2">
      <c r="A52" s="133">
        <v>30</v>
      </c>
      <c r="B52" s="134" t="str">
        <f t="shared" si="11"/>
        <v>O.K.</v>
      </c>
      <c r="C52" s="117" t="s">
        <v>3058</v>
      </c>
      <c r="D52" s="123"/>
      <c r="E52" s="71">
        <f t="shared" si="7"/>
        <v>0</v>
      </c>
      <c r="F52" s="71">
        <f t="shared" si="9"/>
        <v>0</v>
      </c>
      <c r="G52" s="71">
        <f>IF(ABS('PR-RAS'!D204-SUM('PR-RAS'!D739:D741))&gt;0.001,1,0)</f>
        <v>0</v>
      </c>
      <c r="H52" s="71">
        <f>IF(ABS('PR-RAS'!E204-SUM('PR-RAS'!E739:E741))&gt;0.001,1,0)</f>
        <v>0</v>
      </c>
      <c r="I52" s="71"/>
      <c r="J52" s="71"/>
      <c r="K52" s="71"/>
      <c r="L52" s="71"/>
      <c r="M52" s="71"/>
      <c r="N52" s="71"/>
      <c r="O52" s="71"/>
      <c r="P52" s="71"/>
    </row>
    <row r="53" spans="1:16" ht="15" customHeight="1" x14ac:dyDescent="0.2">
      <c r="A53" s="133">
        <v>31</v>
      </c>
      <c r="B53" s="134" t="str">
        <f t="shared" si="11"/>
        <v>O.K.</v>
      </c>
      <c r="C53" s="117" t="s">
        <v>3059</v>
      </c>
      <c r="D53" s="123"/>
      <c r="E53" s="71">
        <f t="shared" si="7"/>
        <v>0</v>
      </c>
      <c r="F53" s="71">
        <f t="shared" si="9"/>
        <v>0</v>
      </c>
      <c r="G53" s="71">
        <f>IF(ABS('PR-RAS'!D205-SUM('PR-RAS'!D742:D747))&gt;0.001,1,0)</f>
        <v>0</v>
      </c>
      <c r="H53" s="71">
        <f>IF(ABS('PR-RAS'!E205-SUM('PR-RAS'!E742:E747))&gt;0.001,1,0)</f>
        <v>0</v>
      </c>
      <c r="I53" s="71"/>
      <c r="J53" s="71"/>
      <c r="K53" s="71"/>
      <c r="L53" s="71"/>
      <c r="M53" s="71"/>
      <c r="N53" s="71"/>
      <c r="O53" s="71"/>
      <c r="P53" s="71"/>
    </row>
    <row r="54" spans="1:16" ht="15" customHeight="1" x14ac:dyDescent="0.2">
      <c r="A54" s="133">
        <v>32</v>
      </c>
      <c r="B54" s="134" t="str">
        <f t="shared" si="11"/>
        <v>O.K.</v>
      </c>
      <c r="C54" s="117" t="s">
        <v>3060</v>
      </c>
      <c r="D54" s="123"/>
      <c r="E54" s="71">
        <f t="shared" si="7"/>
        <v>0</v>
      </c>
      <c r="F54" s="71">
        <f t="shared" si="9"/>
        <v>0</v>
      </c>
      <c r="G54" s="71">
        <f>IF(ROUND(SUM('PR-RAS'!D748:D750),2)&gt;ROUND('PR-RAS'!D208,2),1,0)</f>
        <v>0</v>
      </c>
      <c r="H54" s="71">
        <f>IF(ROUND(SUM('PR-RAS'!E748:E750),2)&gt;ROUND('PR-RAS'!E208,2),1,0)</f>
        <v>0</v>
      </c>
      <c r="I54" s="71"/>
      <c r="J54" s="71"/>
      <c r="K54" s="71"/>
      <c r="L54" s="71"/>
      <c r="M54" s="71"/>
      <c r="N54" s="71"/>
      <c r="O54" s="71"/>
      <c r="P54" s="71"/>
    </row>
    <row r="55" spans="1:16" ht="15" customHeight="1" x14ac:dyDescent="0.2">
      <c r="A55" s="133">
        <v>33</v>
      </c>
      <c r="B55" s="134" t="str">
        <f t="shared" si="11"/>
        <v>O.K.</v>
      </c>
      <c r="C55" s="117" t="s">
        <v>3061</v>
      </c>
      <c r="D55" s="123"/>
      <c r="E55" s="71">
        <f t="shared" si="7"/>
        <v>0</v>
      </c>
      <c r="F55" s="71">
        <f t="shared" si="9"/>
        <v>0</v>
      </c>
      <c r="G55" s="71">
        <f>IF(ABS('PR-RAS'!D209-SUM('PR-RAS'!D751:D757))&gt;0.001,1,0)</f>
        <v>0</v>
      </c>
      <c r="H55" s="71">
        <f>IF(ABS('PR-RAS'!E209-SUM('PR-RAS'!E751:E757))&gt;0.001,1,0)</f>
        <v>0</v>
      </c>
      <c r="I55" s="71"/>
      <c r="J55" s="71"/>
      <c r="K55" s="71"/>
      <c r="L55" s="71"/>
      <c r="M55" s="71"/>
      <c r="N55" s="71"/>
      <c r="O55" s="71"/>
      <c r="P55" s="71"/>
    </row>
    <row r="56" spans="1:16" ht="15" customHeight="1" x14ac:dyDescent="0.2">
      <c r="A56" s="133">
        <v>34</v>
      </c>
      <c r="B56" s="134" t="str">
        <f t="shared" si="11"/>
        <v>O.K.</v>
      </c>
      <c r="C56" s="117" t="s">
        <v>3062</v>
      </c>
      <c r="D56" s="123"/>
      <c r="E56" s="71">
        <f t="shared" si="7"/>
        <v>0</v>
      </c>
      <c r="F56" s="71">
        <f t="shared" si="9"/>
        <v>0</v>
      </c>
      <c r="G56" s="71">
        <f>IF(ROUND('PR-RAS'!D758,2)&gt;ROUND('PR-RAS'!D214,2),1,0)</f>
        <v>0</v>
      </c>
      <c r="H56" s="71">
        <f>IF(ROUND('PR-RAS'!E758,2)&gt;ROUND('PR-RAS'!E214,2),1,0)</f>
        <v>0</v>
      </c>
      <c r="I56" s="71"/>
      <c r="J56" s="71"/>
      <c r="K56" s="71"/>
      <c r="L56" s="71"/>
      <c r="M56" s="71"/>
      <c r="N56" s="71"/>
      <c r="O56" s="71"/>
      <c r="P56" s="71"/>
    </row>
    <row r="57" spans="1:16" ht="15" customHeight="1" x14ac:dyDescent="0.2">
      <c r="A57" s="133">
        <v>35</v>
      </c>
      <c r="B57" s="134" t="str">
        <f t="shared" si="11"/>
        <v>O.K.</v>
      </c>
      <c r="C57" s="117" t="s">
        <v>3063</v>
      </c>
      <c r="D57" s="123"/>
      <c r="E57" s="71">
        <f t="shared" si="7"/>
        <v>0</v>
      </c>
      <c r="F57" s="71">
        <f t="shared" si="9"/>
        <v>0</v>
      </c>
      <c r="G57" s="71">
        <f>IF(ABS('PR-RAS'!D222-'PR-RAS'!D759-'PR-RAS'!D760)&gt;0.001,1,0)</f>
        <v>0</v>
      </c>
      <c r="H57" s="71">
        <f>IF(ABS('PR-RAS'!E222-'PR-RAS'!E759-'PR-RAS'!E760)&gt;0.001,1,0)</f>
        <v>0</v>
      </c>
      <c r="I57" s="71"/>
      <c r="J57" s="71"/>
      <c r="K57" s="71"/>
      <c r="L57" s="71"/>
      <c r="M57" s="71"/>
      <c r="N57" s="71"/>
      <c r="O57" s="71"/>
      <c r="P57" s="71"/>
    </row>
    <row r="58" spans="1:16" ht="15" customHeight="1" x14ac:dyDescent="0.2">
      <c r="A58" s="133">
        <v>36</v>
      </c>
      <c r="B58" s="134" t="str">
        <f t="shared" si="11"/>
        <v>O.K.</v>
      </c>
      <c r="C58" s="117" t="s">
        <v>3064</v>
      </c>
      <c r="D58" s="123"/>
      <c r="E58" s="71">
        <f t="shared" si="7"/>
        <v>0</v>
      </c>
      <c r="F58" s="71">
        <f t="shared" si="9"/>
        <v>0</v>
      </c>
      <c r="G58" s="71">
        <f>IF(ABS('PR-RAS'!D232-SUM('PR-RAS'!D761:D767))&gt;0.001,1,0)</f>
        <v>0</v>
      </c>
      <c r="H58" s="71">
        <f>IF(ABS('PR-RAS'!E232-SUM('PR-RAS'!E761:E767))&gt;0.001,1,0)</f>
        <v>0</v>
      </c>
      <c r="I58" s="71"/>
      <c r="J58" s="71"/>
      <c r="K58" s="71"/>
      <c r="L58" s="71"/>
      <c r="M58" s="71"/>
      <c r="N58" s="71"/>
      <c r="O58" s="71"/>
      <c r="P58" s="71"/>
    </row>
    <row r="59" spans="1:16" ht="15" customHeight="1" x14ac:dyDescent="0.2">
      <c r="A59" s="133">
        <v>37</v>
      </c>
      <c r="B59" s="134" t="str">
        <f t="shared" si="11"/>
        <v>O.K.</v>
      </c>
      <c r="C59" s="117" t="s">
        <v>3065</v>
      </c>
      <c r="D59" s="123"/>
      <c r="E59" s="71">
        <f t="shared" si="7"/>
        <v>0</v>
      </c>
      <c r="F59" s="71">
        <f t="shared" si="9"/>
        <v>0</v>
      </c>
      <c r="G59" s="71">
        <f>IF(ABS('PR-RAS'!D233-SUM('PR-RAS'!D768:D774))&gt;0.001,1,0)</f>
        <v>0</v>
      </c>
      <c r="H59" s="71">
        <f>IF(ABS('PR-RAS'!E233-SUM('PR-RAS'!E768:E774))&gt;0.001,1,0)</f>
        <v>0</v>
      </c>
      <c r="I59" s="71"/>
      <c r="J59" s="71"/>
      <c r="K59" s="71"/>
      <c r="L59" s="71"/>
      <c r="M59" s="71"/>
      <c r="N59" s="71"/>
      <c r="O59" s="71"/>
      <c r="P59" s="71"/>
    </row>
    <row r="60" spans="1:16" ht="15" customHeight="1" x14ac:dyDescent="0.2">
      <c r="A60" s="133">
        <v>241</v>
      </c>
      <c r="B60" s="134" t="str">
        <f t="shared" si="11"/>
        <v>O.K.</v>
      </c>
      <c r="C60" s="117" t="s">
        <v>3066</v>
      </c>
      <c r="D60" s="123"/>
      <c r="E60" s="71">
        <f t="shared" si="7"/>
        <v>0</v>
      </c>
      <c r="F60" s="71">
        <f t="shared" si="9"/>
        <v>0</v>
      </c>
      <c r="G60" s="71">
        <f>IF(ABS('PR-RAS'!D234-SUM('PR-RAS'!D775:D780))&gt;0.001,1,0)</f>
        <v>0</v>
      </c>
      <c r="H60" s="71">
        <f>IF(ABS('PR-RAS'!E234-SUM('PR-RAS'!E775:E780))&gt;0.001,1,0)</f>
        <v>0</v>
      </c>
      <c r="I60" s="71"/>
      <c r="J60" s="71"/>
      <c r="K60" s="71"/>
      <c r="L60" s="71"/>
      <c r="M60" s="71"/>
      <c r="N60" s="71"/>
      <c r="O60" s="71"/>
      <c r="P60" s="71"/>
    </row>
    <row r="61" spans="1:16" ht="15" customHeight="1" x14ac:dyDescent="0.2">
      <c r="A61" s="133">
        <v>242</v>
      </c>
      <c r="B61" s="134" t="str">
        <f t="shared" si="11"/>
        <v>O.K.</v>
      </c>
      <c r="C61" s="117" t="s">
        <v>3067</v>
      </c>
      <c r="D61" s="123"/>
      <c r="E61" s="71">
        <f t="shared" si="7"/>
        <v>0</v>
      </c>
      <c r="F61" s="71">
        <f t="shared" si="9"/>
        <v>0</v>
      </c>
      <c r="G61" s="71">
        <f>IF(ABS('PR-RAS'!D235-SUM('PR-RAS'!D781:D787))&gt;0.001,1,0)</f>
        <v>0</v>
      </c>
      <c r="H61" s="71">
        <f>IF(ABS('PR-RAS'!E235-SUM('PR-RAS'!E781:E787))&gt;0.001,1,0)</f>
        <v>0</v>
      </c>
      <c r="I61" s="71"/>
      <c r="J61" s="71"/>
      <c r="K61" s="71"/>
      <c r="L61" s="71"/>
      <c r="M61" s="71"/>
      <c r="N61" s="71"/>
      <c r="O61" s="71"/>
      <c r="P61" s="71"/>
    </row>
    <row r="62" spans="1:16" ht="15" customHeight="1" x14ac:dyDescent="0.2">
      <c r="A62" s="133">
        <v>243</v>
      </c>
      <c r="B62" s="134" t="str">
        <f t="shared" si="11"/>
        <v>O.K.</v>
      </c>
      <c r="C62" s="117" t="s">
        <v>3068</v>
      </c>
      <c r="D62" s="123"/>
      <c r="E62" s="71">
        <f t="shared" si="7"/>
        <v>0</v>
      </c>
      <c r="F62" s="71">
        <f t="shared" si="9"/>
        <v>0</v>
      </c>
      <c r="G62" s="71">
        <f>IF(ABS('PR-RAS'!D239-SUM('PR-RAS'!D788:D789))&gt;0.001,1,0)</f>
        <v>0</v>
      </c>
      <c r="H62" s="71">
        <f>IF(ABS('PR-RAS'!E239-SUM('PR-RAS'!E788:E789))&gt;0.001,1,0)</f>
        <v>0</v>
      </c>
      <c r="I62" s="71"/>
      <c r="J62" s="71"/>
      <c r="K62" s="71"/>
      <c r="L62" s="71"/>
      <c r="M62" s="71"/>
      <c r="N62" s="71"/>
      <c r="O62" s="71"/>
      <c r="P62" s="71"/>
    </row>
    <row r="63" spans="1:16" ht="15" customHeight="1" x14ac:dyDescent="0.2">
      <c r="A63" s="133">
        <v>38</v>
      </c>
      <c r="B63" s="134" t="str">
        <f t="shared" si="11"/>
        <v>O.K.</v>
      </c>
      <c r="C63" s="117" t="s">
        <v>3069</v>
      </c>
      <c r="D63" s="123"/>
      <c r="E63" s="71">
        <f t="shared" si="7"/>
        <v>0</v>
      </c>
      <c r="F63" s="71">
        <f t="shared" si="9"/>
        <v>0</v>
      </c>
      <c r="G63" s="71">
        <f>IF(ABS('PR-RAS'!D245-SUM('PR-RAS'!D790:D798))&gt;0.001,1,0)</f>
        <v>0</v>
      </c>
      <c r="H63" s="71">
        <f>IF(ABS('PR-RAS'!E245-SUM('PR-RAS'!E790:E798))&gt;0.001,1,0)</f>
        <v>0</v>
      </c>
      <c r="I63" s="71"/>
      <c r="J63" s="71"/>
      <c r="K63" s="71"/>
      <c r="L63" s="71"/>
      <c r="M63" s="71"/>
      <c r="N63" s="71"/>
      <c r="O63" s="71"/>
      <c r="P63" s="71"/>
    </row>
    <row r="64" spans="1:16" ht="15" customHeight="1" x14ac:dyDescent="0.2">
      <c r="A64" s="133">
        <v>39</v>
      </c>
      <c r="B64" s="134" t="str">
        <f t="shared" si="11"/>
        <v>O.K.</v>
      </c>
      <c r="C64" s="117" t="s">
        <v>3070</v>
      </c>
      <c r="D64" s="123"/>
      <c r="E64" s="71">
        <f t="shared" si="7"/>
        <v>0</v>
      </c>
      <c r="F64" s="71">
        <f t="shared" si="9"/>
        <v>0</v>
      </c>
      <c r="G64" s="71">
        <f>IF(ABS('PR-RAS'!D246-SUM('PR-RAS'!D799:D807))&gt;0.001,1,0)</f>
        <v>0</v>
      </c>
      <c r="H64" s="71">
        <f>IF(ABS('PR-RAS'!E246-SUM('PR-RAS'!E799:E807))&gt;0.001,1,0)</f>
        <v>0</v>
      </c>
      <c r="I64" s="71"/>
      <c r="J64" s="71"/>
      <c r="K64" s="71"/>
      <c r="L64" s="71"/>
      <c r="M64" s="71"/>
      <c r="N64" s="71"/>
      <c r="O64" s="71"/>
      <c r="P64" s="71"/>
    </row>
    <row r="65" spans="1:16" ht="15" customHeight="1" x14ac:dyDescent="0.2">
      <c r="A65" s="133">
        <v>40</v>
      </c>
      <c r="B65" s="134" t="str">
        <f t="shared" si="11"/>
        <v>O.K.</v>
      </c>
      <c r="C65" s="117" t="s">
        <v>3071</v>
      </c>
      <c r="D65" s="123"/>
      <c r="E65" s="71">
        <f t="shared" si="7"/>
        <v>0</v>
      </c>
      <c r="F65" s="71">
        <f t="shared" si="9"/>
        <v>0</v>
      </c>
      <c r="G65" s="71">
        <f>IF(ABS('PR-RAS'!D256-SUM('PR-RAS'!D808:D810))&gt;0.001,1,0)</f>
        <v>0</v>
      </c>
      <c r="H65" s="71">
        <f>IF(ABS('PR-RAS'!E256-SUM('PR-RAS'!E808:E810))&gt;0.001,1,0)</f>
        <v>0</v>
      </c>
      <c r="I65" s="71"/>
      <c r="J65" s="71"/>
      <c r="K65" s="71"/>
      <c r="L65" s="71"/>
      <c r="M65" s="71"/>
      <c r="N65" s="71"/>
      <c r="O65" s="71"/>
      <c r="P65" s="71"/>
    </row>
    <row r="66" spans="1:16" ht="15" customHeight="1" x14ac:dyDescent="0.2">
      <c r="A66" s="133">
        <v>41</v>
      </c>
      <c r="B66" s="134" t="str">
        <f t="shared" si="11"/>
        <v>O.K.</v>
      </c>
      <c r="C66" s="117" t="s">
        <v>3072</v>
      </c>
      <c r="D66" s="123"/>
      <c r="E66" s="71">
        <f t="shared" si="7"/>
        <v>0</v>
      </c>
      <c r="F66" s="71">
        <f t="shared" si="9"/>
        <v>0</v>
      </c>
      <c r="G66" s="71">
        <f>IF(ABS('PR-RAS'!D257-SUM('PR-RAS'!D811:D814))&gt;0.001,1,0)</f>
        <v>0</v>
      </c>
      <c r="H66" s="71">
        <f>IF(ABS('PR-RAS'!E257-SUM('PR-RAS'!E811:E814))&gt;0.001,1,0)</f>
        <v>0</v>
      </c>
      <c r="I66" s="71"/>
      <c r="J66" s="71"/>
      <c r="K66" s="71"/>
      <c r="L66" s="71"/>
      <c r="M66" s="71"/>
      <c r="N66" s="71"/>
      <c r="O66" s="71"/>
      <c r="P66" s="71"/>
    </row>
    <row r="67" spans="1:16" ht="15" customHeight="1" x14ac:dyDescent="0.2">
      <c r="A67" s="133">
        <v>42</v>
      </c>
      <c r="B67" s="134" t="str">
        <f t="shared" si="11"/>
        <v>O.K.</v>
      </c>
      <c r="C67" s="117" t="s">
        <v>3073</v>
      </c>
      <c r="D67" s="123"/>
      <c r="E67" s="71">
        <f t="shared" si="7"/>
        <v>0</v>
      </c>
      <c r="F67" s="71">
        <f t="shared" si="9"/>
        <v>0</v>
      </c>
      <c r="G67" s="71">
        <f>IF(ABS('PR-RAS'!D260-SUM('PR-RAS'!D815:D823))&gt;0.001,1,0)</f>
        <v>0</v>
      </c>
      <c r="H67" s="71">
        <f>IF(ABS('PR-RAS'!E260-SUM('PR-RAS'!E815:E823))&gt;0.001,1,0)</f>
        <v>0</v>
      </c>
      <c r="I67" s="71"/>
      <c r="J67" s="71"/>
      <c r="K67" s="71"/>
      <c r="L67" s="71"/>
      <c r="M67" s="71"/>
      <c r="N67" s="71"/>
      <c r="O67" s="71"/>
      <c r="P67" s="71"/>
    </row>
    <row r="68" spans="1:16" ht="15" customHeight="1" x14ac:dyDescent="0.2">
      <c r="A68" s="133">
        <v>43</v>
      </c>
      <c r="B68" s="134" t="str">
        <f t="shared" si="11"/>
        <v>O.K.</v>
      </c>
      <c r="C68" s="117" t="s">
        <v>3074</v>
      </c>
      <c r="D68" s="123"/>
      <c r="E68" s="71">
        <f t="shared" si="7"/>
        <v>0</v>
      </c>
      <c r="F68" s="71">
        <f t="shared" si="9"/>
        <v>0</v>
      </c>
      <c r="G68" s="71">
        <f>IF(ABS('PR-RAS'!D261-SUM('PR-RAS'!D824:D828))&gt;0.001,1,0)</f>
        <v>0</v>
      </c>
      <c r="H68" s="71">
        <f>IF(ABS('PR-RAS'!E261-SUM('PR-RAS'!E824:E828))&gt;0.001,1,0)</f>
        <v>0</v>
      </c>
      <c r="I68" s="71"/>
      <c r="J68" s="71"/>
      <c r="K68" s="71"/>
      <c r="L68" s="71"/>
      <c r="M68" s="71"/>
      <c r="N68" s="71"/>
      <c r="O68" s="71"/>
      <c r="P68" s="71"/>
    </row>
    <row r="69" spans="1:16" ht="15" customHeight="1" x14ac:dyDescent="0.2">
      <c r="A69" s="133">
        <v>44</v>
      </c>
      <c r="B69" s="134" t="str">
        <f t="shared" si="11"/>
        <v>O.K.</v>
      </c>
      <c r="C69" s="117" t="s">
        <v>3075</v>
      </c>
      <c r="D69" s="123"/>
      <c r="E69" s="71">
        <f t="shared" si="7"/>
        <v>0</v>
      </c>
      <c r="F69" s="71">
        <f t="shared" si="9"/>
        <v>0</v>
      </c>
      <c r="G69" s="71">
        <f>IF(ROUND('PR-RAS'!D829,2)&gt;ROUND('PR-RAS'!D265,2),1,0)</f>
        <v>0</v>
      </c>
      <c r="H69" s="71">
        <f>IF(ROUND('PR-RAS'!E829,2)&gt;ROUND('PR-RAS'!E265,2),1,0)</f>
        <v>0</v>
      </c>
      <c r="I69" s="71"/>
      <c r="J69" s="71"/>
      <c r="K69" s="71"/>
      <c r="L69" s="71"/>
      <c r="M69" s="71"/>
      <c r="N69" s="71"/>
      <c r="O69" s="71"/>
      <c r="P69" s="71"/>
    </row>
    <row r="70" spans="1:16" ht="15" customHeight="1" x14ac:dyDescent="0.2">
      <c r="A70" s="133">
        <v>45</v>
      </c>
      <c r="B70" s="134" t="str">
        <f t="shared" si="11"/>
        <v>O.K.</v>
      </c>
      <c r="C70" s="117" t="s">
        <v>3076</v>
      </c>
      <c r="D70" s="123"/>
      <c r="E70" s="71">
        <f t="shared" si="7"/>
        <v>0</v>
      </c>
      <c r="F70" s="71">
        <f t="shared" si="9"/>
        <v>0</v>
      </c>
      <c r="G70" s="71">
        <f>IF(ABS('PR-RAS'!D280-SUM('PR-RAS'!D830:D833))&gt;0.001,1,0)</f>
        <v>0</v>
      </c>
      <c r="H70" s="71">
        <f>IF(ABS('PR-RAS'!E280-SUM('PR-RAS'!E830:E833))&gt;0.001,1,0)</f>
        <v>0</v>
      </c>
      <c r="I70" s="71"/>
      <c r="J70" s="71"/>
      <c r="K70" s="71"/>
      <c r="L70" s="71"/>
      <c r="M70" s="71"/>
      <c r="N70" s="71"/>
      <c r="O70" s="71"/>
      <c r="P70" s="71"/>
    </row>
    <row r="71" spans="1:16" ht="15" customHeight="1" x14ac:dyDescent="0.2">
      <c r="A71" s="133">
        <v>46</v>
      </c>
      <c r="B71" s="134" t="str">
        <f t="shared" si="11"/>
        <v>O.K.</v>
      </c>
      <c r="C71" s="117" t="s">
        <v>3077</v>
      </c>
      <c r="D71" s="123"/>
      <c r="E71" s="71">
        <f t="shared" si="7"/>
        <v>0</v>
      </c>
      <c r="F71" s="71">
        <f t="shared" si="9"/>
        <v>0</v>
      </c>
      <c r="G71" s="71">
        <f>IF(ABS('PR-RAS'!D281-SUM('PR-RAS'!D834:D838))&gt;0.001,1,0)</f>
        <v>0</v>
      </c>
      <c r="H71" s="71">
        <f>IF(ABS('PR-RAS'!E281-SUM('PR-RAS'!E834:E838))&gt;0.001,1,0)</f>
        <v>0</v>
      </c>
      <c r="I71" s="71"/>
      <c r="J71" s="71"/>
      <c r="K71" s="71"/>
      <c r="L71" s="71"/>
      <c r="M71" s="71"/>
      <c r="N71" s="71"/>
      <c r="O71" s="71"/>
      <c r="P71" s="71"/>
    </row>
    <row r="72" spans="1:16" ht="15" customHeight="1" x14ac:dyDescent="0.2">
      <c r="A72" s="133">
        <v>47</v>
      </c>
      <c r="B72" s="134" t="str">
        <f t="shared" si="11"/>
        <v>O.K.</v>
      </c>
      <c r="C72" s="117" t="s">
        <v>3078</v>
      </c>
      <c r="D72" s="123"/>
      <c r="E72" s="71">
        <f t="shared" si="7"/>
        <v>0</v>
      </c>
      <c r="F72" s="71">
        <f t="shared" si="9"/>
        <v>0</v>
      </c>
      <c r="G72" s="71">
        <f>IF(ABS('PR-RAS'!D282-SUM('PR-RAS'!D839:D840))&gt;0.001,1,0)</f>
        <v>0</v>
      </c>
      <c r="H72" s="71">
        <f>IF(ABS('PR-RAS'!E282-SUM('PR-RAS'!E839:E840))&gt;0.001,1,0)</f>
        <v>0</v>
      </c>
      <c r="I72" s="71"/>
      <c r="J72" s="71"/>
      <c r="K72" s="71"/>
      <c r="L72" s="71"/>
      <c r="M72" s="71"/>
      <c r="N72" s="71"/>
      <c r="O72" s="71"/>
      <c r="P72" s="71"/>
    </row>
    <row r="73" spans="1:16" ht="15" customHeight="1" x14ac:dyDescent="0.2">
      <c r="A73" s="133">
        <v>48</v>
      </c>
      <c r="B73" s="134" t="str">
        <f t="shared" si="11"/>
        <v>O.K.</v>
      </c>
      <c r="C73" s="117" t="s">
        <v>3079</v>
      </c>
      <c r="D73" s="123"/>
      <c r="E73" s="71">
        <f t="shared" si="7"/>
        <v>0</v>
      </c>
      <c r="F73" s="71">
        <f t="shared" si="9"/>
        <v>0</v>
      </c>
      <c r="G73" s="71">
        <f>IF(ABS('PR-RAS'!D283-SUM('PR-RAS'!D841:D842))&gt;0.001,1,0)</f>
        <v>0</v>
      </c>
      <c r="H73" s="71">
        <f>IF(ABS('PR-RAS'!E283-SUM('PR-RAS'!E841:E842))&gt;0.001,1,0)</f>
        <v>0</v>
      </c>
      <c r="I73" s="71"/>
      <c r="J73" s="71"/>
      <c r="K73" s="71"/>
      <c r="L73" s="71"/>
      <c r="M73" s="71"/>
      <c r="N73" s="71"/>
      <c r="O73" s="71"/>
      <c r="P73" s="71"/>
    </row>
    <row r="74" spans="1:16" ht="15" customHeight="1" x14ac:dyDescent="0.2">
      <c r="A74" s="133">
        <v>244</v>
      </c>
      <c r="B74" s="134" t="str">
        <f t="shared" si="11"/>
        <v>O.K.</v>
      </c>
      <c r="C74" s="117" t="s">
        <v>3080</v>
      </c>
      <c r="D74" s="123"/>
      <c r="E74" s="71">
        <f t="shared" si="7"/>
        <v>0</v>
      </c>
      <c r="F74" s="71">
        <f t="shared" si="9"/>
        <v>0</v>
      </c>
      <c r="G74" s="71">
        <f>IF(ABS('PR-RAS'!D284-SUM('PR-RAS'!D843:D845))&gt;0.001,1,0)</f>
        <v>0</v>
      </c>
      <c r="H74" s="71">
        <f>IF(ABS('PR-RAS'!E284-SUM('PR-RAS'!E843:E845))&gt;0.001,1,0)</f>
        <v>0</v>
      </c>
      <c r="I74" s="71"/>
      <c r="J74" s="71"/>
      <c r="K74" s="71"/>
      <c r="L74" s="71"/>
      <c r="M74" s="71"/>
      <c r="N74" s="71"/>
      <c r="O74" s="71"/>
      <c r="P74" s="71"/>
    </row>
    <row r="75" spans="1:16" ht="15" customHeight="1" x14ac:dyDescent="0.2">
      <c r="A75" s="133">
        <v>49</v>
      </c>
      <c r="B75" s="134" t="str">
        <f t="shared" si="11"/>
        <v>O.K.</v>
      </c>
      <c r="C75" s="120" t="s">
        <v>3081</v>
      </c>
      <c r="D75" s="123"/>
      <c r="E75" s="71">
        <f t="shared" si="7"/>
        <v>0</v>
      </c>
      <c r="F75" s="71">
        <f t="shared" si="9"/>
        <v>0</v>
      </c>
      <c r="G75" s="71">
        <f>IF(ROUND('PR-RAS'!D846,2)&gt;ROUND('PR-RAS'!D428,2),1,0)</f>
        <v>0</v>
      </c>
      <c r="H75" s="71">
        <f>IF(ROUND('PR-RAS'!E846,2)&gt;ROUND('PR-RAS'!E428,2),1,0)</f>
        <v>0</v>
      </c>
      <c r="I75" s="71"/>
      <c r="J75" s="71"/>
      <c r="K75" s="71"/>
      <c r="L75" s="71"/>
      <c r="M75" s="71"/>
      <c r="N75" s="71"/>
      <c r="O75" s="71"/>
      <c r="P75" s="71"/>
    </row>
    <row r="76" spans="1:16" ht="15" customHeight="1" x14ac:dyDescent="0.2">
      <c r="A76" s="133">
        <v>50</v>
      </c>
      <c r="B76" s="134" t="str">
        <f t="shared" si="11"/>
        <v>O.K.</v>
      </c>
      <c r="C76" s="120" t="s">
        <v>3082</v>
      </c>
      <c r="D76" s="123"/>
      <c r="E76" s="71">
        <f t="shared" si="7"/>
        <v>0</v>
      </c>
      <c r="F76" s="71">
        <f t="shared" si="9"/>
        <v>0</v>
      </c>
      <c r="G76" s="71">
        <f>IF(ROUND('PR-RAS'!D847,2)&gt;ROUND('PR-RAS'!D431,2),1,0)</f>
        <v>0</v>
      </c>
      <c r="H76" s="71">
        <f>IF(ROUND('PR-RAS'!E847,2)&gt;ROUND('PR-RAS'!E431,2),1,0)</f>
        <v>0</v>
      </c>
      <c r="I76" s="71"/>
      <c r="J76" s="71"/>
      <c r="K76" s="71"/>
      <c r="L76" s="71"/>
      <c r="M76" s="71"/>
      <c r="N76" s="71"/>
      <c r="O76" s="71"/>
      <c r="P76" s="71"/>
    </row>
    <row r="77" spans="1:16" ht="15" customHeight="1" x14ac:dyDescent="0.2">
      <c r="A77" s="133">
        <v>51</v>
      </c>
      <c r="B77" s="134" t="str">
        <f t="shared" si="11"/>
        <v>O.K.</v>
      </c>
      <c r="C77" s="120" t="s">
        <v>3083</v>
      </c>
      <c r="D77" s="123"/>
      <c r="E77" s="71">
        <f t="shared" si="7"/>
        <v>0</v>
      </c>
      <c r="F77" s="71">
        <f t="shared" si="9"/>
        <v>0</v>
      </c>
      <c r="G77" s="71">
        <f>IF(ROUND('PR-RAS'!D848,2)&gt;ROUND('PR-RAS'!D432,2),1,0)</f>
        <v>0</v>
      </c>
      <c r="H77" s="71">
        <f>IF(ROUND('PR-RAS'!E848,2)&gt;ROUND('PR-RAS'!E432,2),1,0)</f>
        <v>0</v>
      </c>
      <c r="I77" s="71"/>
      <c r="J77" s="71"/>
      <c r="K77" s="71"/>
      <c r="L77" s="71"/>
      <c r="M77" s="71"/>
      <c r="N77" s="71"/>
      <c r="O77" s="71"/>
      <c r="P77" s="71"/>
    </row>
    <row r="78" spans="1:16" ht="15" customHeight="1" x14ac:dyDescent="0.2">
      <c r="A78" s="133">
        <v>52</v>
      </c>
      <c r="B78" s="134" t="str">
        <f t="shared" si="11"/>
        <v>O.K.</v>
      </c>
      <c r="C78" s="120" t="s">
        <v>3084</v>
      </c>
      <c r="D78" s="123"/>
      <c r="E78" s="71">
        <f t="shared" si="7"/>
        <v>0</v>
      </c>
      <c r="F78" s="71">
        <f t="shared" si="9"/>
        <v>0</v>
      </c>
      <c r="G78" s="71">
        <f>IF(ROUND('PR-RAS'!D849,2)&gt;ROUND('PR-RAS'!D433,2),1,0)</f>
        <v>0</v>
      </c>
      <c r="H78" s="71">
        <f>IF(ROUND('PR-RAS'!E849,2)&gt;ROUND('PR-RAS'!E433,2),1,0)</f>
        <v>0</v>
      </c>
      <c r="I78" s="71"/>
      <c r="J78" s="71"/>
      <c r="K78" s="71"/>
      <c r="L78" s="71"/>
      <c r="M78" s="71"/>
      <c r="N78" s="71"/>
      <c r="O78" s="71"/>
      <c r="P78" s="71"/>
    </row>
    <row r="79" spans="1:16" ht="15" customHeight="1" x14ac:dyDescent="0.2">
      <c r="A79" s="133">
        <v>53</v>
      </c>
      <c r="B79" s="134" t="str">
        <f t="shared" si="11"/>
        <v>O.K.</v>
      </c>
      <c r="C79" s="120" t="s">
        <v>3085</v>
      </c>
      <c r="D79" s="123"/>
      <c r="E79" s="71">
        <f t="shared" si="7"/>
        <v>0</v>
      </c>
      <c r="F79" s="71">
        <f t="shared" si="9"/>
        <v>0</v>
      </c>
      <c r="G79" s="71">
        <f>IF(ABS('PR-RAS'!D434-SUM('PR-RAS'!D850:D851))&gt;0.001,1,0)</f>
        <v>0</v>
      </c>
      <c r="H79" s="71">
        <f>IF(ABS('PR-RAS'!E434-SUM('PR-RAS'!E850:E851))&gt;0.001,1,0)</f>
        <v>0</v>
      </c>
      <c r="I79" s="71"/>
      <c r="J79" s="71"/>
      <c r="K79" s="71"/>
      <c r="L79" s="71"/>
      <c r="M79" s="71"/>
      <c r="N79" s="71"/>
      <c r="O79" s="71"/>
      <c r="P79" s="71"/>
    </row>
    <row r="80" spans="1:16" ht="15" customHeight="1" x14ac:dyDescent="0.2">
      <c r="A80" s="133">
        <v>54</v>
      </c>
      <c r="B80" s="134" t="str">
        <f t="shared" si="11"/>
        <v>O.K.</v>
      </c>
      <c r="C80" s="120" t="s">
        <v>3086</v>
      </c>
      <c r="D80" s="123"/>
      <c r="E80" s="71">
        <f t="shared" si="7"/>
        <v>0</v>
      </c>
      <c r="F80" s="71">
        <f t="shared" si="9"/>
        <v>0</v>
      </c>
      <c r="G80" s="71">
        <f>IF(ROUND('PR-RAS'!D852,2)&gt;ROUND('PR-RAS'!D436,2),1,0)</f>
        <v>0</v>
      </c>
      <c r="H80" s="71">
        <f>IF(ROUND('PR-RAS'!E852,2)&gt;ROUND('PR-RAS'!E436,2),1,0)</f>
        <v>0</v>
      </c>
      <c r="I80" s="71"/>
      <c r="J80" s="71"/>
      <c r="K80" s="71"/>
      <c r="L80" s="71"/>
      <c r="M80" s="71"/>
      <c r="N80" s="71"/>
      <c r="O80" s="71"/>
      <c r="P80" s="71"/>
    </row>
    <row r="81" spans="1:16" ht="15" customHeight="1" x14ac:dyDescent="0.2">
      <c r="A81" s="133">
        <v>55</v>
      </c>
      <c r="B81" s="134" t="str">
        <f t="shared" si="11"/>
        <v>O.K.</v>
      </c>
      <c r="C81" s="120" t="s">
        <v>3087</v>
      </c>
      <c r="D81" s="123"/>
      <c r="E81" s="71">
        <f t="shared" si="7"/>
        <v>0</v>
      </c>
      <c r="F81" s="71">
        <f t="shared" si="9"/>
        <v>0</v>
      </c>
      <c r="G81" s="71">
        <f>IF(ROUND('PR-RAS'!D853,2)&gt;ROUND('PR-RAS'!D437,2),1,0)</f>
        <v>0</v>
      </c>
      <c r="H81" s="71">
        <f>IF(ROUND('PR-RAS'!E853,2)&gt;ROUND('PR-RAS'!E437,2),1,0)</f>
        <v>0</v>
      </c>
      <c r="I81" s="71"/>
      <c r="J81" s="71"/>
      <c r="K81" s="71"/>
      <c r="L81" s="71"/>
      <c r="M81" s="71"/>
      <c r="N81" s="71"/>
      <c r="O81" s="71"/>
      <c r="P81" s="71"/>
    </row>
    <row r="82" spans="1:16" ht="15" customHeight="1" x14ac:dyDescent="0.2">
      <c r="A82" s="133">
        <v>56</v>
      </c>
      <c r="B82" s="134" t="str">
        <f t="shared" si="11"/>
        <v>O.K.</v>
      </c>
      <c r="C82" s="120" t="s">
        <v>3088</v>
      </c>
      <c r="D82" s="123"/>
      <c r="E82" s="71">
        <f t="shared" si="7"/>
        <v>0</v>
      </c>
      <c r="F82" s="71">
        <f t="shared" si="9"/>
        <v>0</v>
      </c>
      <c r="G82" s="71">
        <f>IF(ROUND('PR-RAS'!D854,2)&gt;ROUND('PR-RAS'!D438,2),1,0)</f>
        <v>0</v>
      </c>
      <c r="H82" s="71">
        <f>IF(ROUND('PR-RAS'!E854,2)&gt;ROUND('PR-RAS'!E438,2),1,0)</f>
        <v>0</v>
      </c>
      <c r="I82" s="71"/>
      <c r="J82" s="71"/>
      <c r="K82" s="71"/>
      <c r="L82" s="71"/>
      <c r="M82" s="71"/>
      <c r="N82" s="71"/>
      <c r="O82" s="71"/>
      <c r="P82" s="71"/>
    </row>
    <row r="83" spans="1:16" ht="15" customHeight="1" x14ac:dyDescent="0.2">
      <c r="A83" s="133">
        <v>57</v>
      </c>
      <c r="B83" s="134" t="str">
        <f t="shared" si="11"/>
        <v>O.K.</v>
      </c>
      <c r="C83" s="120" t="s">
        <v>3089</v>
      </c>
      <c r="D83" s="123"/>
      <c r="E83" s="71">
        <f t="shared" si="7"/>
        <v>0</v>
      </c>
      <c r="F83" s="71">
        <f t="shared" si="9"/>
        <v>0</v>
      </c>
      <c r="G83" s="71">
        <f>IF(ABS('PR-RAS'!D443-SUM('PR-RAS'!D855:D856))&gt;0.001,1,0)</f>
        <v>0</v>
      </c>
      <c r="H83" s="71">
        <f>IF(ABS('PR-RAS'!E443-SUM('PR-RAS'!E855:E856))&gt;0.001,1,0)</f>
        <v>0</v>
      </c>
      <c r="I83" s="71"/>
      <c r="J83" s="71"/>
      <c r="K83" s="71"/>
      <c r="L83" s="71"/>
      <c r="M83" s="71"/>
      <c r="N83" s="71"/>
      <c r="O83" s="71"/>
      <c r="P83" s="71"/>
    </row>
    <row r="84" spans="1:16" ht="15" customHeight="1" x14ac:dyDescent="0.2">
      <c r="A84" s="133">
        <v>58</v>
      </c>
      <c r="B84" s="134" t="str">
        <f t="shared" si="11"/>
        <v>O.K.</v>
      </c>
      <c r="C84" s="120" t="s">
        <v>3090</v>
      </c>
      <c r="D84" s="123"/>
      <c r="E84" s="71">
        <f t="shared" ref="E84:E147" si="12">MAX(G84:K84)</f>
        <v>0</v>
      </c>
      <c r="F84" s="71">
        <f t="shared" si="9"/>
        <v>0</v>
      </c>
      <c r="G84" s="71">
        <f>IF(ABS('PR-RAS'!D444-SUM('PR-RAS'!D857:D858))&gt;0.001,1,0)</f>
        <v>0</v>
      </c>
      <c r="H84" s="71">
        <f>IF(ABS('PR-RAS'!E444-SUM('PR-RAS'!E857:E858))&gt;0.001,1,0)</f>
        <v>0</v>
      </c>
      <c r="I84" s="71"/>
      <c r="J84" s="71"/>
      <c r="K84" s="71"/>
      <c r="L84" s="71"/>
      <c r="M84" s="71"/>
      <c r="N84" s="71"/>
      <c r="O84" s="71"/>
      <c r="P84" s="71"/>
    </row>
    <row r="85" spans="1:16" ht="15" customHeight="1" x14ac:dyDescent="0.2">
      <c r="A85" s="133">
        <v>59</v>
      </c>
      <c r="B85" s="134" t="str">
        <f t="shared" si="11"/>
        <v>O.K.</v>
      </c>
      <c r="C85" s="117" t="s">
        <v>3091</v>
      </c>
      <c r="D85" s="123"/>
      <c r="E85" s="71">
        <f t="shared" si="12"/>
        <v>0</v>
      </c>
      <c r="F85" s="71">
        <f t="shared" ref="F85:F148" si="13">MAX(L85:O85)</f>
        <v>0</v>
      </c>
      <c r="G85" s="71">
        <f>IF(ABS('PR-RAS'!D448-SUM('PR-RAS'!D859:D860))&gt;0.001,1,0)</f>
        <v>0</v>
      </c>
      <c r="H85" s="71">
        <f>IF(ABS('PR-RAS'!E448-SUM('PR-RAS'!E859:E860))&gt;0.001,1,0)</f>
        <v>0</v>
      </c>
      <c r="I85" s="71"/>
      <c r="J85" s="71"/>
      <c r="K85" s="71"/>
      <c r="L85" s="71"/>
      <c r="M85" s="71"/>
      <c r="N85" s="71"/>
      <c r="O85" s="71"/>
      <c r="P85" s="71"/>
    </row>
    <row r="86" spans="1:16" ht="15" customHeight="1" x14ac:dyDescent="0.2">
      <c r="A86" s="133">
        <v>60</v>
      </c>
      <c r="B86" s="134" t="str">
        <f t="shared" si="11"/>
        <v>O.K.</v>
      </c>
      <c r="C86" s="120" t="s">
        <v>3092</v>
      </c>
      <c r="D86" s="123"/>
      <c r="E86" s="71">
        <f t="shared" si="12"/>
        <v>0</v>
      </c>
      <c r="F86" s="71">
        <f t="shared" si="13"/>
        <v>0</v>
      </c>
      <c r="G86" s="71">
        <f>IF(ABS('PR-RAS'!D449-SUM('PR-RAS'!D861:D862))&gt;0.001,1,0)</f>
        <v>0</v>
      </c>
      <c r="H86" s="71">
        <f>IF(ABS('PR-RAS'!E449-SUM('PR-RAS'!E861:E862))&gt;0.001,1,0)</f>
        <v>0</v>
      </c>
      <c r="I86" s="71"/>
      <c r="J86" s="71"/>
      <c r="K86" s="71"/>
      <c r="L86" s="71"/>
      <c r="M86" s="71"/>
      <c r="N86" s="71"/>
      <c r="O86" s="71"/>
      <c r="P86" s="71"/>
    </row>
    <row r="87" spans="1:16" ht="15" customHeight="1" x14ac:dyDescent="0.2">
      <c r="A87" s="133">
        <v>61</v>
      </c>
      <c r="B87" s="134" t="str">
        <f t="shared" si="11"/>
        <v>O.K.</v>
      </c>
      <c r="C87" s="120" t="s">
        <v>3093</v>
      </c>
      <c r="D87" s="123"/>
      <c r="E87" s="71">
        <f t="shared" si="12"/>
        <v>0</v>
      </c>
      <c r="F87" s="71">
        <f t="shared" si="13"/>
        <v>0</v>
      </c>
      <c r="G87" s="71">
        <f>IF(ABS('PR-RAS'!D450-SUM('PR-RAS'!D863:D864))&gt;0.001,1,0)</f>
        <v>0</v>
      </c>
      <c r="H87" s="71">
        <f>IF(ABS('PR-RAS'!E450-SUM('PR-RAS'!E863:E864))&gt;0.001,1,0)</f>
        <v>0</v>
      </c>
      <c r="I87" s="71"/>
      <c r="J87" s="71"/>
      <c r="K87" s="71"/>
      <c r="L87" s="71"/>
      <c r="M87" s="71"/>
      <c r="N87" s="71"/>
      <c r="O87" s="71"/>
      <c r="P87" s="71"/>
    </row>
    <row r="88" spans="1:16" ht="15" customHeight="1" x14ac:dyDescent="0.2">
      <c r="A88" s="133">
        <v>62</v>
      </c>
      <c r="B88" s="134" t="str">
        <f t="shared" si="11"/>
        <v>O.K.</v>
      </c>
      <c r="C88" s="120" t="s">
        <v>3094</v>
      </c>
      <c r="D88" s="123"/>
      <c r="E88" s="71">
        <f t="shared" si="12"/>
        <v>0</v>
      </c>
      <c r="F88" s="71">
        <f t="shared" si="13"/>
        <v>0</v>
      </c>
      <c r="G88" s="71">
        <f>IF(ABS('PR-RAS'!D451-SUM('PR-RAS'!D865:D866))&gt;0.001,1,0)</f>
        <v>0</v>
      </c>
      <c r="H88" s="71">
        <f>IF(ABS('PR-RAS'!E451-SUM('PR-RAS'!E865:E866))&gt;0.001,1,0)</f>
        <v>0</v>
      </c>
      <c r="I88" s="71"/>
      <c r="J88" s="71"/>
      <c r="K88" s="71"/>
      <c r="L88" s="71"/>
      <c r="M88" s="71"/>
      <c r="N88" s="71"/>
      <c r="O88" s="71"/>
      <c r="P88" s="71"/>
    </row>
    <row r="89" spans="1:16" ht="15" customHeight="1" x14ac:dyDescent="0.2">
      <c r="A89" s="133">
        <v>63</v>
      </c>
      <c r="B89" s="134" t="str">
        <f t="shared" si="11"/>
        <v>O.K.</v>
      </c>
      <c r="C89" s="120" t="s">
        <v>3095</v>
      </c>
      <c r="D89" s="123"/>
      <c r="E89" s="71">
        <f t="shared" si="12"/>
        <v>0</v>
      </c>
      <c r="F89" s="71">
        <f t="shared" si="13"/>
        <v>0</v>
      </c>
      <c r="G89" s="71">
        <f>IF(ABS('PR-RAS'!D452-SUM('PR-RAS'!D867:D868))&gt;0.001,1,0)</f>
        <v>0</v>
      </c>
      <c r="H89" s="71">
        <f>IF(ABS('PR-RAS'!E452-SUM('PR-RAS'!E867:E868))&gt;0.001,1,0)</f>
        <v>0</v>
      </c>
      <c r="I89" s="71"/>
      <c r="J89" s="71"/>
      <c r="K89" s="71"/>
      <c r="L89" s="71"/>
      <c r="M89" s="71"/>
      <c r="N89" s="71"/>
      <c r="O89" s="71"/>
      <c r="P89" s="71"/>
    </row>
    <row r="90" spans="1:16" ht="15" customHeight="1" x14ac:dyDescent="0.2">
      <c r="A90" s="133">
        <v>64</v>
      </c>
      <c r="B90" s="134" t="str">
        <f t="shared" si="11"/>
        <v>O.K.</v>
      </c>
      <c r="C90" s="120" t="s">
        <v>3096</v>
      </c>
      <c r="D90" s="123"/>
      <c r="E90" s="71">
        <f t="shared" si="12"/>
        <v>0</v>
      </c>
      <c r="F90" s="71">
        <f t="shared" si="13"/>
        <v>0</v>
      </c>
      <c r="G90" s="71">
        <f>IF(ABS('PR-RAS'!D453-SUM('PR-RAS'!D869:D870))&gt;0.001,1,0)</f>
        <v>0</v>
      </c>
      <c r="H90" s="71">
        <f>IF(ABS('PR-RAS'!E453-SUM('PR-RAS'!E869:E870))&gt;0.001,1,0)</f>
        <v>0</v>
      </c>
      <c r="I90" s="71"/>
      <c r="J90" s="71"/>
      <c r="K90" s="71"/>
      <c r="L90" s="71"/>
      <c r="M90" s="71"/>
      <c r="N90" s="71"/>
      <c r="O90" s="71"/>
      <c r="P90" s="71"/>
    </row>
    <row r="91" spans="1:16" ht="15" customHeight="1" x14ac:dyDescent="0.2">
      <c r="A91" s="133">
        <v>65</v>
      </c>
      <c r="B91" s="134" t="str">
        <f t="shared" si="11"/>
        <v>O.K.</v>
      </c>
      <c r="C91" s="120" t="s">
        <v>3097</v>
      </c>
      <c r="D91" s="123"/>
      <c r="E91" s="71">
        <f t="shared" si="12"/>
        <v>0</v>
      </c>
      <c r="F91" s="71">
        <f t="shared" si="13"/>
        <v>0</v>
      </c>
      <c r="G91" s="71">
        <f>IF(ABS('PR-RAS'!D454-SUM('PR-RAS'!D871:D872))&gt;0.001,1,0)</f>
        <v>0</v>
      </c>
      <c r="H91" s="71">
        <f>IF(ABS('PR-RAS'!E454-SUM('PR-RAS'!E871:E872))&gt;0.001,1,0)</f>
        <v>0</v>
      </c>
      <c r="I91" s="71"/>
      <c r="J91" s="71"/>
      <c r="K91" s="71"/>
      <c r="L91" s="71"/>
      <c r="M91" s="71"/>
      <c r="N91" s="71"/>
      <c r="O91" s="71"/>
      <c r="P91" s="71"/>
    </row>
    <row r="92" spans="1:16" ht="15" customHeight="1" x14ac:dyDescent="0.2">
      <c r="A92" s="133">
        <v>66</v>
      </c>
      <c r="B92" s="134" t="str">
        <f t="shared" si="11"/>
        <v>O.K.</v>
      </c>
      <c r="C92" s="117" t="s">
        <v>3098</v>
      </c>
      <c r="D92" s="123"/>
      <c r="E92" s="71">
        <f t="shared" si="12"/>
        <v>0</v>
      </c>
      <c r="F92" s="71">
        <f t="shared" si="13"/>
        <v>0</v>
      </c>
      <c r="G92" s="71">
        <f>IF(ROUND('PR-RAS'!D873,2)&gt;ROUND('PR-RAS'!D470,2),1,0)</f>
        <v>0</v>
      </c>
      <c r="H92" s="71">
        <f>IF(ROUND('PR-RAS'!E873,2)&gt;ROUND('PR-RAS'!E470,2),1,0)</f>
        <v>0</v>
      </c>
      <c r="I92" s="71"/>
      <c r="J92" s="71"/>
      <c r="K92" s="71"/>
      <c r="L92" s="71"/>
      <c r="M92" s="71"/>
      <c r="N92" s="71"/>
      <c r="O92" s="71"/>
      <c r="P92" s="71"/>
    </row>
    <row r="93" spans="1:16" ht="15" customHeight="1" x14ac:dyDescent="0.2">
      <c r="A93" s="133">
        <v>67</v>
      </c>
      <c r="B93" s="134" t="str">
        <f t="shared" si="11"/>
        <v>O.K.</v>
      </c>
      <c r="C93" s="117" t="s">
        <v>3099</v>
      </c>
      <c r="D93" s="123"/>
      <c r="E93" s="71">
        <f t="shared" si="12"/>
        <v>0</v>
      </c>
      <c r="F93" s="71">
        <f t="shared" si="13"/>
        <v>0</v>
      </c>
      <c r="G93" s="71">
        <f>IF(ROUND('PR-RAS'!D874,2)&gt;ROUND('PR-RAS'!D486,2),1,0)</f>
        <v>0</v>
      </c>
      <c r="H93" s="71">
        <f>IF(ROUND('PR-RAS'!E874,2)&gt;ROUND('PR-RAS'!E486,2),1,0)</f>
        <v>0</v>
      </c>
      <c r="I93" s="71"/>
      <c r="J93" s="71"/>
      <c r="K93" s="71"/>
      <c r="L93" s="71"/>
      <c r="M93" s="71"/>
      <c r="N93" s="71"/>
      <c r="O93" s="71"/>
      <c r="P93" s="71"/>
    </row>
    <row r="94" spans="1:16" ht="15" customHeight="1" x14ac:dyDescent="0.2">
      <c r="A94" s="133">
        <v>68</v>
      </c>
      <c r="B94" s="134" t="str">
        <f t="shared" ref="B94:B162" si="14">IF(E94=1,"Pogreška",IF(F94=1,"Provjera","O.K."))</f>
        <v>O.K.</v>
      </c>
      <c r="C94" s="117" t="s">
        <v>3100</v>
      </c>
      <c r="D94" s="123"/>
      <c r="E94" s="71">
        <f t="shared" si="12"/>
        <v>0</v>
      </c>
      <c r="F94" s="71">
        <f t="shared" si="13"/>
        <v>0</v>
      </c>
      <c r="G94" s="71">
        <f>IF(ROUND('PR-RAS'!D875,2)&gt;ROUND('PR-RAS'!D487,2),1,0)</f>
        <v>0</v>
      </c>
      <c r="H94" s="71">
        <f>IF(ROUND('PR-RAS'!E875,2)&gt;ROUND('PR-RAS'!E487,2),1,0)</f>
        <v>0</v>
      </c>
      <c r="I94" s="71"/>
      <c r="J94" s="71"/>
      <c r="K94" s="71"/>
      <c r="L94" s="71"/>
      <c r="M94" s="71"/>
      <c r="N94" s="71"/>
      <c r="O94" s="71"/>
      <c r="P94" s="71"/>
    </row>
    <row r="95" spans="1:16" ht="15" customHeight="1" x14ac:dyDescent="0.2">
      <c r="A95" s="133">
        <v>69</v>
      </c>
      <c r="B95" s="134" t="str">
        <f t="shared" si="14"/>
        <v>O.K.</v>
      </c>
      <c r="C95" s="117" t="s">
        <v>3101</v>
      </c>
      <c r="D95" s="123"/>
      <c r="E95" s="71">
        <f t="shared" si="12"/>
        <v>0</v>
      </c>
      <c r="F95" s="71">
        <f t="shared" si="13"/>
        <v>0</v>
      </c>
      <c r="G95" s="71">
        <f>IF(ROUND('PR-RAS'!D876,2)&gt;ROUND('PR-RAS'!D488,2),1,0)</f>
        <v>0</v>
      </c>
      <c r="H95" s="71">
        <f>IF(ROUND('PR-RAS'!E876,2)&gt;ROUND('PR-RAS'!E488,2),1,0)</f>
        <v>0</v>
      </c>
      <c r="I95" s="71"/>
      <c r="J95" s="71"/>
      <c r="K95" s="71"/>
      <c r="L95" s="71"/>
      <c r="M95" s="71"/>
      <c r="N95" s="71"/>
      <c r="O95" s="71"/>
      <c r="P95" s="71"/>
    </row>
    <row r="96" spans="1:16" ht="15" customHeight="1" x14ac:dyDescent="0.2">
      <c r="A96" s="133">
        <v>70</v>
      </c>
      <c r="B96" s="134" t="str">
        <f t="shared" si="14"/>
        <v>O.K.</v>
      </c>
      <c r="C96" s="117" t="s">
        <v>3102</v>
      </c>
      <c r="D96" s="123"/>
      <c r="E96" s="71">
        <f t="shared" si="12"/>
        <v>0</v>
      </c>
      <c r="F96" s="71">
        <f t="shared" si="13"/>
        <v>0</v>
      </c>
      <c r="G96" s="71">
        <f>IF(ROUND('PR-RAS'!D877,2)&gt;ROUND('PR-RAS'!D489,2),1,0)</f>
        <v>0</v>
      </c>
      <c r="H96" s="71">
        <f>IF(ROUND('PR-RAS'!E877,2)&gt;ROUND('PR-RAS'!E489,2),1,0)</f>
        <v>0</v>
      </c>
      <c r="I96" s="71"/>
      <c r="J96" s="71"/>
      <c r="K96" s="71"/>
      <c r="L96" s="71"/>
      <c r="M96" s="71"/>
      <c r="N96" s="71"/>
      <c r="O96" s="71"/>
      <c r="P96" s="71"/>
    </row>
    <row r="97" spans="1:16" ht="15" customHeight="1" x14ac:dyDescent="0.2">
      <c r="A97" s="133">
        <v>71</v>
      </c>
      <c r="B97" s="134" t="str">
        <f t="shared" si="14"/>
        <v>O.K.</v>
      </c>
      <c r="C97" s="117" t="s">
        <v>3103</v>
      </c>
      <c r="D97" s="123"/>
      <c r="E97" s="71">
        <f t="shared" si="12"/>
        <v>0</v>
      </c>
      <c r="F97" s="71">
        <f t="shared" si="13"/>
        <v>0</v>
      </c>
      <c r="G97" s="71">
        <f>IF(ROUND(SUM('PR-RAS'!D878:D880),2)&gt;ROUND('PR-RAS'!D491,2),1,0)</f>
        <v>0</v>
      </c>
      <c r="H97" s="71">
        <f>IF(ROUND(SUM('PR-RAS'!E878:E880),2)&gt;ROUND('PR-RAS'!E491,2),1,0)</f>
        <v>0</v>
      </c>
      <c r="I97" s="71"/>
      <c r="J97" s="71"/>
      <c r="K97" s="71"/>
      <c r="L97" s="71"/>
      <c r="M97" s="71"/>
      <c r="N97" s="71"/>
      <c r="O97" s="71"/>
      <c r="P97" s="71"/>
    </row>
    <row r="98" spans="1:16" ht="15" customHeight="1" x14ac:dyDescent="0.2">
      <c r="A98" s="133">
        <v>72</v>
      </c>
      <c r="B98" s="134" t="str">
        <f t="shared" si="14"/>
        <v>O.K.</v>
      </c>
      <c r="C98" s="117" t="s">
        <v>3104</v>
      </c>
      <c r="D98" s="123"/>
      <c r="E98" s="71">
        <f t="shared" si="12"/>
        <v>0</v>
      </c>
      <c r="F98" s="71">
        <f t="shared" si="13"/>
        <v>0</v>
      </c>
      <c r="G98" s="71">
        <f>IF(ROUND('PR-RAS'!D881,2)&gt;ROUND('PR-RAS'!D492,2),1,0)</f>
        <v>0</v>
      </c>
      <c r="H98" s="71">
        <f>IF(ROUND('PR-RAS'!E881,2)&gt;ROUND('PR-RAS'!E492,2),1,0)</f>
        <v>0</v>
      </c>
      <c r="I98" s="71"/>
      <c r="J98" s="71"/>
      <c r="K98" s="71"/>
      <c r="L98" s="71"/>
      <c r="M98" s="71"/>
      <c r="N98" s="71"/>
      <c r="O98" s="71"/>
      <c r="P98" s="71"/>
    </row>
    <row r="99" spans="1:16" ht="15" customHeight="1" x14ac:dyDescent="0.2">
      <c r="A99" s="133">
        <v>73</v>
      </c>
      <c r="B99" s="134" t="str">
        <f t="shared" si="14"/>
        <v>O.K.</v>
      </c>
      <c r="C99" s="117" t="s">
        <v>3105</v>
      </c>
      <c r="D99" s="123"/>
      <c r="E99" s="71">
        <f t="shared" si="12"/>
        <v>0</v>
      </c>
      <c r="F99" s="71">
        <f t="shared" si="13"/>
        <v>0</v>
      </c>
      <c r="G99" s="71">
        <f>IF(ROUND(SUM('PR-RAS'!D882:D883),2)&gt;ROUND('PR-RAS'!D493,2),1,0)</f>
        <v>0</v>
      </c>
      <c r="H99" s="71">
        <f>IF(ROUND(SUM('PR-RAS'!E882:E883),2)&gt;ROUND('PR-RAS'!E493,2),1,0)</f>
        <v>0</v>
      </c>
      <c r="I99" s="71"/>
      <c r="J99" s="71"/>
      <c r="K99" s="71"/>
      <c r="L99" s="71"/>
      <c r="M99" s="71"/>
      <c r="N99" s="71"/>
      <c r="O99" s="71"/>
      <c r="P99" s="71"/>
    </row>
    <row r="100" spans="1:16" ht="15" customHeight="1" x14ac:dyDescent="0.2">
      <c r="A100" s="133">
        <v>74</v>
      </c>
      <c r="B100" s="134" t="str">
        <f t="shared" si="14"/>
        <v>O.K.</v>
      </c>
      <c r="C100" s="117" t="s">
        <v>3106</v>
      </c>
      <c r="D100" s="123"/>
      <c r="E100" s="71">
        <f t="shared" si="12"/>
        <v>0</v>
      </c>
      <c r="F100" s="71">
        <f t="shared" si="13"/>
        <v>0</v>
      </c>
      <c r="G100" s="71">
        <f>IF(ROUND('PR-RAS'!D884,2)&gt;ROUND('PR-RAS'!D494,2),1,0)</f>
        <v>0</v>
      </c>
      <c r="H100" s="71">
        <f>IF(ROUND('PR-RAS'!E884,2)&gt;ROUND('PR-RAS'!E494,2),1,0)</f>
        <v>0</v>
      </c>
      <c r="I100" s="71"/>
      <c r="J100" s="71"/>
      <c r="K100" s="71"/>
      <c r="L100" s="71"/>
      <c r="M100" s="71"/>
      <c r="N100" s="71"/>
      <c r="O100" s="71"/>
      <c r="P100" s="71"/>
    </row>
    <row r="101" spans="1:16" ht="15" customHeight="1" x14ac:dyDescent="0.2">
      <c r="A101" s="133">
        <v>75</v>
      </c>
      <c r="B101" s="134" t="str">
        <f t="shared" si="14"/>
        <v>O.K.</v>
      </c>
      <c r="C101" s="117" t="s">
        <v>3107</v>
      </c>
      <c r="D101" s="123"/>
      <c r="E101" s="71">
        <f t="shared" si="12"/>
        <v>0</v>
      </c>
      <c r="F101" s="71">
        <f t="shared" si="13"/>
        <v>0</v>
      </c>
      <c r="G101" s="71">
        <f>IF(ROUND(SUM('PR-RAS'!D885:D887),2)&gt;ROUND('PR-RAS'!D496,2),1,0)</f>
        <v>0</v>
      </c>
      <c r="H101" s="71">
        <f>IF(ROUND(SUM('PR-RAS'!E885:E887),2)&gt;ROUND('PR-RAS'!E496,2),1,0)</f>
        <v>0</v>
      </c>
      <c r="I101" s="71"/>
      <c r="J101" s="71"/>
      <c r="K101" s="71"/>
      <c r="L101" s="71"/>
      <c r="M101" s="71"/>
      <c r="N101" s="71"/>
      <c r="O101" s="71"/>
      <c r="P101" s="71"/>
    </row>
    <row r="102" spans="1:16" ht="15" customHeight="1" x14ac:dyDescent="0.2">
      <c r="A102" s="133">
        <v>76</v>
      </c>
      <c r="B102" s="134" t="str">
        <f t="shared" si="14"/>
        <v>O.K.</v>
      </c>
      <c r="C102" s="117" t="s">
        <v>3108</v>
      </c>
      <c r="D102" s="123"/>
      <c r="E102" s="71">
        <f t="shared" si="12"/>
        <v>0</v>
      </c>
      <c r="F102" s="71">
        <f t="shared" si="13"/>
        <v>0</v>
      </c>
      <c r="G102" s="71">
        <f>IF(ROUND('PR-RAS'!D888,2)&gt;ROUND('PR-RAS'!D497,2),1,0)</f>
        <v>0</v>
      </c>
      <c r="H102" s="71">
        <f>IF(ROUND('PR-RAS'!E888,2)&gt;ROUND('PR-RAS'!E497,2),1,0)</f>
        <v>0</v>
      </c>
      <c r="I102" s="71"/>
      <c r="J102" s="71"/>
      <c r="K102" s="71"/>
      <c r="L102" s="71"/>
      <c r="M102" s="71"/>
      <c r="N102" s="71"/>
      <c r="O102" s="71"/>
      <c r="P102" s="71"/>
    </row>
    <row r="103" spans="1:16" ht="15" customHeight="1" x14ac:dyDescent="0.2">
      <c r="A103" s="133">
        <v>77</v>
      </c>
      <c r="B103" s="134" t="str">
        <f t="shared" si="14"/>
        <v>O.K.</v>
      </c>
      <c r="C103" s="117" t="s">
        <v>3109</v>
      </c>
      <c r="D103" s="123"/>
      <c r="E103" s="71">
        <f t="shared" si="12"/>
        <v>0</v>
      </c>
      <c r="F103" s="71">
        <f t="shared" si="13"/>
        <v>0</v>
      </c>
      <c r="G103" s="71">
        <f>IF(ROUND(SUM('PR-RAS'!D889:D890),2)&gt;ROUND('PR-RAS'!D498,2),1,0)</f>
        <v>0</v>
      </c>
      <c r="H103" s="71">
        <f>IF(ROUND(SUM('PR-RAS'!E889:E890),2)&gt;ROUND('PR-RAS'!E498,2),1,0)</f>
        <v>0</v>
      </c>
      <c r="I103" s="71"/>
      <c r="J103" s="71"/>
      <c r="K103" s="71"/>
      <c r="L103" s="71"/>
      <c r="M103" s="71"/>
      <c r="N103" s="71"/>
      <c r="O103" s="71"/>
      <c r="P103" s="71"/>
    </row>
    <row r="104" spans="1:16" ht="15" customHeight="1" x14ac:dyDescent="0.2">
      <c r="A104" s="133">
        <v>78</v>
      </c>
      <c r="B104" s="134" t="str">
        <f t="shared" si="14"/>
        <v>O.K.</v>
      </c>
      <c r="C104" s="117" t="s">
        <v>3110</v>
      </c>
      <c r="D104" s="123"/>
      <c r="E104" s="71">
        <f t="shared" si="12"/>
        <v>0</v>
      </c>
      <c r="F104" s="71">
        <f t="shared" si="13"/>
        <v>0</v>
      </c>
      <c r="G104" s="71">
        <f>IF(ROUND(SUM('PR-RAS'!D891:D893),2)&gt;ROUND('PR-RAS'!D499,2),1,0)</f>
        <v>0</v>
      </c>
      <c r="H104" s="71">
        <f>IF(ROUND(SUM('PR-RAS'!E891:E893),2)&gt;ROUND('PR-RAS'!E499,2),1,0)</f>
        <v>0</v>
      </c>
      <c r="I104" s="71"/>
      <c r="J104" s="71"/>
      <c r="K104" s="71"/>
      <c r="L104" s="71"/>
      <c r="M104" s="71"/>
      <c r="N104" s="71"/>
      <c r="O104" s="71"/>
      <c r="P104" s="71"/>
    </row>
    <row r="105" spans="1:16" ht="15" customHeight="1" x14ac:dyDescent="0.2">
      <c r="A105" s="133">
        <v>79</v>
      </c>
      <c r="B105" s="134" t="str">
        <f t="shared" si="14"/>
        <v>O.K.</v>
      </c>
      <c r="C105" s="117" t="s">
        <v>3111</v>
      </c>
      <c r="D105" s="123"/>
      <c r="E105" s="71">
        <f t="shared" si="12"/>
        <v>0</v>
      </c>
      <c r="F105" s="71">
        <f t="shared" si="13"/>
        <v>0</v>
      </c>
      <c r="G105" s="71">
        <f>IF(ROUND('PR-RAS'!D894,2)&gt;ROUND('PR-RAS'!D500,2),1,0)</f>
        <v>0</v>
      </c>
      <c r="H105" s="71">
        <f>IF(ROUND('PR-RAS'!E894,2)&gt;ROUND('PR-RAS'!E500,2),1,0)</f>
        <v>0</v>
      </c>
      <c r="I105" s="71"/>
      <c r="J105" s="71"/>
      <c r="K105" s="71"/>
      <c r="L105" s="71"/>
      <c r="M105" s="71"/>
      <c r="N105" s="71"/>
      <c r="O105" s="71"/>
      <c r="P105" s="71"/>
    </row>
    <row r="106" spans="1:16" ht="15" customHeight="1" x14ac:dyDescent="0.2">
      <c r="A106" s="133">
        <v>80</v>
      </c>
      <c r="B106" s="134" t="str">
        <f t="shared" si="14"/>
        <v>O.K.</v>
      </c>
      <c r="C106" s="117" t="s">
        <v>3112</v>
      </c>
      <c r="D106" s="123"/>
      <c r="E106" s="71">
        <f t="shared" si="12"/>
        <v>0</v>
      </c>
      <c r="F106" s="71">
        <f t="shared" si="13"/>
        <v>0</v>
      </c>
      <c r="G106" s="71">
        <f>IF(ROUND(SUM('PR-RAS'!D895:D896),2)&gt;ROUND('PR-RAS'!D501,2),1,0)</f>
        <v>0</v>
      </c>
      <c r="H106" s="71">
        <f>IF(ROUND(SUM('PR-RAS'!E895:E896),2)&gt;ROUND('PR-RAS'!E501,2),1,0)</f>
        <v>0</v>
      </c>
      <c r="I106" s="71"/>
      <c r="J106" s="71"/>
      <c r="K106" s="71"/>
      <c r="L106" s="71"/>
      <c r="M106" s="71"/>
      <c r="N106" s="71"/>
      <c r="O106" s="71"/>
      <c r="P106" s="71"/>
    </row>
    <row r="107" spans="1:16" ht="15" customHeight="1" x14ac:dyDescent="0.2">
      <c r="A107" s="133">
        <v>81</v>
      </c>
      <c r="B107" s="134" t="str">
        <f t="shared" si="14"/>
        <v>O.K.</v>
      </c>
      <c r="C107" s="117" t="s">
        <v>3113</v>
      </c>
      <c r="D107" s="123"/>
      <c r="E107" s="71">
        <f t="shared" si="12"/>
        <v>0</v>
      </c>
      <c r="F107" s="71">
        <f t="shared" si="13"/>
        <v>0</v>
      </c>
      <c r="G107" s="71">
        <f>IF(ROUND('PR-RAS'!D897,2)&gt;ROUND('PR-RAS'!D503,2),1,0)</f>
        <v>0</v>
      </c>
      <c r="H107" s="71">
        <f>IF(ROUND('PR-RAS'!E897,2)&gt;ROUND('PR-RAS'!E503,2),1,0)</f>
        <v>0</v>
      </c>
      <c r="I107" s="71"/>
      <c r="J107" s="71"/>
      <c r="K107" s="71"/>
      <c r="L107" s="71"/>
      <c r="M107" s="71"/>
      <c r="N107" s="71"/>
      <c r="O107" s="71"/>
      <c r="P107" s="71"/>
    </row>
    <row r="108" spans="1:16" ht="15" customHeight="1" x14ac:dyDescent="0.2">
      <c r="A108" s="133">
        <v>82</v>
      </c>
      <c r="B108" s="134" t="str">
        <f t="shared" si="14"/>
        <v>O.K.</v>
      </c>
      <c r="C108" s="117" t="s">
        <v>3114</v>
      </c>
      <c r="D108" s="123"/>
      <c r="E108" s="71">
        <f t="shared" si="12"/>
        <v>0</v>
      </c>
      <c r="F108" s="71">
        <f t="shared" si="13"/>
        <v>0</v>
      </c>
      <c r="G108" s="71">
        <f>IF(ROUND('PR-RAS'!D898,2)&gt;ROUND('PR-RAS'!D504,2),1,0)</f>
        <v>0</v>
      </c>
      <c r="H108" s="71">
        <f>IF(ROUND('PR-RAS'!E898,2)&gt;ROUND('PR-RAS'!E504,2),1,0)</f>
        <v>0</v>
      </c>
      <c r="I108" s="71"/>
      <c r="J108" s="71"/>
      <c r="K108" s="71"/>
      <c r="L108" s="71"/>
      <c r="M108" s="71"/>
      <c r="N108" s="71"/>
      <c r="O108" s="71"/>
      <c r="P108" s="71"/>
    </row>
    <row r="109" spans="1:16" ht="15" customHeight="1" x14ac:dyDescent="0.2">
      <c r="A109" s="133">
        <v>83</v>
      </c>
      <c r="B109" s="134" t="str">
        <f t="shared" si="14"/>
        <v>O.K.</v>
      </c>
      <c r="C109" s="117" t="s">
        <v>3115</v>
      </c>
      <c r="D109" s="123"/>
      <c r="E109" s="71">
        <f t="shared" si="12"/>
        <v>0</v>
      </c>
      <c r="F109" s="71">
        <f t="shared" si="13"/>
        <v>0</v>
      </c>
      <c r="G109" s="71">
        <f>IF(ROUND('PR-RAS'!D899,2)&gt;ROUND('PR-RAS'!D505,2),1,0)</f>
        <v>0</v>
      </c>
      <c r="H109" s="71">
        <f>IF(ROUND('PR-RAS'!E899,2)&gt;ROUND('PR-RAS'!E505,2),1,0)</f>
        <v>0</v>
      </c>
      <c r="I109" s="71"/>
      <c r="J109" s="71"/>
      <c r="K109" s="71"/>
      <c r="L109" s="71"/>
      <c r="M109" s="71"/>
      <c r="N109" s="71"/>
      <c r="O109" s="71"/>
      <c r="P109" s="71"/>
    </row>
    <row r="110" spans="1:16" ht="15" customHeight="1" x14ac:dyDescent="0.2">
      <c r="A110" s="133">
        <v>84</v>
      </c>
      <c r="B110" s="134" t="str">
        <f t="shared" si="14"/>
        <v>O.K.</v>
      </c>
      <c r="C110" s="117" t="s">
        <v>3116</v>
      </c>
      <c r="D110" s="123"/>
      <c r="E110" s="71">
        <f t="shared" si="12"/>
        <v>0</v>
      </c>
      <c r="F110" s="71">
        <f t="shared" si="13"/>
        <v>0</v>
      </c>
      <c r="G110" s="71">
        <f>IF(ABS('PR-RAS'!D508-'PR-RAS'!D900-'PR-RAS'!D901)&gt;0.001,1,0)</f>
        <v>0</v>
      </c>
      <c r="H110" s="71">
        <f>IF(ABS('PR-RAS'!E508-'PR-RAS'!E900-'PR-RAS'!E901)&gt;0.001,1,0)</f>
        <v>0</v>
      </c>
      <c r="I110" s="71"/>
      <c r="J110" s="71"/>
      <c r="K110" s="71"/>
      <c r="L110" s="71"/>
      <c r="M110" s="71"/>
      <c r="N110" s="71"/>
      <c r="O110" s="71"/>
      <c r="P110" s="71"/>
    </row>
    <row r="111" spans="1:16" ht="15" customHeight="1" x14ac:dyDescent="0.2">
      <c r="A111" s="133">
        <v>85</v>
      </c>
      <c r="B111" s="134" t="str">
        <f t="shared" si="14"/>
        <v>O.K.</v>
      </c>
      <c r="C111" s="117" t="s">
        <v>3117</v>
      </c>
      <c r="D111" s="123"/>
      <c r="E111" s="71">
        <f t="shared" si="12"/>
        <v>0</v>
      </c>
      <c r="F111" s="71">
        <f t="shared" si="13"/>
        <v>0</v>
      </c>
      <c r="G111" s="71">
        <f>IF(ABS('PR-RAS'!D509-'PR-RAS'!D902-'PR-RAS'!D903)&gt;0.001,1,0)</f>
        <v>0</v>
      </c>
      <c r="H111" s="71">
        <f>IF(ABS('PR-RAS'!E509-'PR-RAS'!E902-'PR-RAS'!E903)&gt;0.001,1,0)</f>
        <v>0</v>
      </c>
      <c r="I111" s="71"/>
      <c r="J111" s="71"/>
      <c r="K111" s="71"/>
      <c r="L111" s="71"/>
      <c r="M111" s="71"/>
      <c r="N111" s="71"/>
      <c r="O111" s="71"/>
      <c r="P111" s="71"/>
    </row>
    <row r="112" spans="1:16" ht="15" customHeight="1" x14ac:dyDescent="0.2">
      <c r="A112" s="133">
        <v>86</v>
      </c>
      <c r="B112" s="134" t="str">
        <f t="shared" si="14"/>
        <v>O.K.</v>
      </c>
      <c r="C112" s="117" t="s">
        <v>3118</v>
      </c>
      <c r="D112" s="123"/>
      <c r="E112" s="71">
        <f t="shared" si="12"/>
        <v>0</v>
      </c>
      <c r="F112" s="71">
        <f t="shared" si="13"/>
        <v>0</v>
      </c>
      <c r="G112" s="71">
        <f>IF(ABS('PR-RAS'!D510-'PR-RAS'!D904-'PR-RAS'!D905)&gt;0.001,1,0)</f>
        <v>0</v>
      </c>
      <c r="H112" s="71">
        <f>IF(ABS('PR-RAS'!E510-'PR-RAS'!E904-'PR-RAS'!E905)&gt;0.001,1,0)</f>
        <v>0</v>
      </c>
      <c r="I112" s="71"/>
      <c r="J112" s="71"/>
      <c r="K112" s="71"/>
      <c r="L112" s="71"/>
      <c r="M112" s="71"/>
      <c r="N112" s="71"/>
      <c r="O112" s="71"/>
      <c r="P112" s="71"/>
    </row>
    <row r="113" spans="1:16" ht="15" customHeight="1" x14ac:dyDescent="0.2">
      <c r="A113" s="133">
        <v>87</v>
      </c>
      <c r="B113" s="134" t="str">
        <f t="shared" si="14"/>
        <v>O.K.</v>
      </c>
      <c r="C113" s="117" t="s">
        <v>3119</v>
      </c>
      <c r="D113" s="123"/>
      <c r="E113" s="71">
        <f t="shared" si="12"/>
        <v>0</v>
      </c>
      <c r="F113" s="71">
        <f t="shared" si="13"/>
        <v>0</v>
      </c>
      <c r="G113" s="71">
        <f>IF(ABS('PR-RAS'!D511-'PR-RAS'!D906-'PR-RAS'!D907)&gt;0.001,1,0)</f>
        <v>0</v>
      </c>
      <c r="H113" s="71">
        <f>IF(ABS('PR-RAS'!E511-'PR-RAS'!E906-'PR-RAS'!E907)&gt;0.001,1,0)</f>
        <v>0</v>
      </c>
      <c r="I113" s="71"/>
      <c r="J113" s="71"/>
      <c r="K113" s="71"/>
      <c r="L113" s="71"/>
      <c r="M113" s="71"/>
      <c r="N113" s="71"/>
      <c r="O113" s="71"/>
      <c r="P113" s="71"/>
    </row>
    <row r="114" spans="1:16" ht="15" customHeight="1" x14ac:dyDescent="0.2">
      <c r="A114" s="133">
        <v>88</v>
      </c>
      <c r="B114" s="134" t="str">
        <f t="shared" si="14"/>
        <v>O.K.</v>
      </c>
      <c r="C114" s="117" t="s">
        <v>3120</v>
      </c>
      <c r="D114" s="123"/>
      <c r="E114" s="71">
        <f t="shared" si="12"/>
        <v>0</v>
      </c>
      <c r="F114" s="71">
        <f t="shared" si="13"/>
        <v>0</v>
      </c>
      <c r="G114" s="71">
        <f>IF(ABS('PR-RAS'!D512-'PR-RAS'!D908-'PR-RAS'!D909)&gt;0.001,1,0)</f>
        <v>0</v>
      </c>
      <c r="H114" s="71">
        <f>IF(ABS('PR-RAS'!E512-'PR-RAS'!E908-'PR-RAS'!E909)&gt;0.001,1,0)</f>
        <v>0</v>
      </c>
      <c r="I114" s="71"/>
      <c r="J114" s="71"/>
      <c r="K114" s="71"/>
      <c r="L114" s="71"/>
      <c r="M114" s="71"/>
      <c r="N114" s="71"/>
      <c r="O114" s="71"/>
      <c r="P114" s="71"/>
    </row>
    <row r="115" spans="1:16" ht="15" customHeight="1" x14ac:dyDescent="0.2">
      <c r="A115" s="133">
        <v>89</v>
      </c>
      <c r="B115" s="134" t="str">
        <f t="shared" si="14"/>
        <v>O.K.</v>
      </c>
      <c r="C115" s="117" t="s">
        <v>3121</v>
      </c>
      <c r="D115" s="123"/>
      <c r="E115" s="71">
        <f t="shared" si="12"/>
        <v>0</v>
      </c>
      <c r="F115" s="71">
        <f t="shared" si="13"/>
        <v>0</v>
      </c>
      <c r="G115" s="71">
        <f>IF(ABS('PR-RAS'!D513-'PR-RAS'!D910-'PR-RAS'!D911)&gt;0.001,1,0)</f>
        <v>0</v>
      </c>
      <c r="H115" s="71">
        <f>IF(ABS('PR-RAS'!E513-'PR-RAS'!E910-'PR-RAS'!E911)&gt;0.001,1,0)</f>
        <v>0</v>
      </c>
      <c r="I115" s="71"/>
      <c r="J115" s="71"/>
      <c r="K115" s="71"/>
      <c r="L115" s="71"/>
      <c r="M115" s="71"/>
      <c r="N115" s="71"/>
      <c r="O115" s="71"/>
      <c r="P115" s="71"/>
    </row>
    <row r="116" spans="1:16" ht="15" customHeight="1" x14ac:dyDescent="0.2">
      <c r="A116" s="133">
        <v>90</v>
      </c>
      <c r="B116" s="134" t="str">
        <f t="shared" si="14"/>
        <v>O.K.</v>
      </c>
      <c r="C116" s="117" t="s">
        <v>3122</v>
      </c>
      <c r="D116" s="123"/>
      <c r="E116" s="71">
        <f t="shared" si="12"/>
        <v>0</v>
      </c>
      <c r="F116" s="71">
        <f t="shared" si="13"/>
        <v>0</v>
      </c>
      <c r="G116" s="71">
        <f>IF(ABS('PR-RAS'!D514-'PR-RAS'!D912-'PR-RAS'!D913)&gt;0.001,1,0)</f>
        <v>0</v>
      </c>
      <c r="H116" s="71">
        <f>IF(ABS('PR-RAS'!E514-'PR-RAS'!E912-'PR-RAS'!E913)&gt;0.001,1,0)</f>
        <v>0</v>
      </c>
      <c r="I116" s="71"/>
      <c r="J116" s="71"/>
      <c r="K116" s="71"/>
      <c r="L116" s="71"/>
      <c r="M116" s="71"/>
      <c r="N116" s="71"/>
      <c r="O116" s="71"/>
      <c r="P116" s="71"/>
    </row>
    <row r="117" spans="1:16" ht="15" customHeight="1" x14ac:dyDescent="0.2">
      <c r="A117" s="133">
        <v>91</v>
      </c>
      <c r="B117" s="134" t="str">
        <f t="shared" si="14"/>
        <v>O.K.</v>
      </c>
      <c r="C117" s="117" t="s">
        <v>3123</v>
      </c>
      <c r="D117" s="123"/>
      <c r="E117" s="71">
        <f t="shared" si="12"/>
        <v>0</v>
      </c>
      <c r="F117" s="71">
        <f t="shared" si="13"/>
        <v>0</v>
      </c>
      <c r="G117" s="71">
        <f>IF(ROUND('PR-RAS'!D914,2)&gt;ROUND('PR-RAS'!D526,2),1,0)</f>
        <v>0</v>
      </c>
      <c r="H117" s="71">
        <f>IF(ROUND('PR-RAS'!E914,2)&gt;ROUND('PR-RAS'!E526,2),1,0)</f>
        <v>0</v>
      </c>
      <c r="I117" s="71"/>
      <c r="J117" s="71"/>
      <c r="K117" s="71"/>
      <c r="L117" s="71"/>
      <c r="M117" s="71"/>
      <c r="N117" s="71"/>
      <c r="O117" s="71"/>
      <c r="P117" s="71"/>
    </row>
    <row r="118" spans="1:16" ht="15" customHeight="1" x14ac:dyDescent="0.2">
      <c r="A118" s="133">
        <v>92</v>
      </c>
      <c r="B118" s="134" t="str">
        <f t="shared" si="14"/>
        <v>O.K.</v>
      </c>
      <c r="C118" s="120" t="s">
        <v>3124</v>
      </c>
      <c r="D118" s="123"/>
      <c r="E118" s="71">
        <f t="shared" si="12"/>
        <v>0</v>
      </c>
      <c r="F118" s="71">
        <f t="shared" si="13"/>
        <v>0</v>
      </c>
      <c r="G118" s="71">
        <f>IF(ROUND('PR-RAS'!D915,2)&gt;ROUND('PR-RAS'!D536,2),1,0)</f>
        <v>0</v>
      </c>
      <c r="H118" s="71">
        <f>IF(ROUND('PR-RAS'!E915,2)&gt;ROUND('PR-RAS'!E536,2),1,0)</f>
        <v>0</v>
      </c>
      <c r="I118" s="71"/>
      <c r="J118" s="71"/>
      <c r="K118" s="71"/>
      <c r="L118" s="71"/>
      <c r="M118" s="71"/>
      <c r="N118" s="71"/>
      <c r="O118" s="71"/>
      <c r="P118" s="71"/>
    </row>
    <row r="119" spans="1:16" ht="15" customHeight="1" x14ac:dyDescent="0.2">
      <c r="A119" s="133">
        <v>93</v>
      </c>
      <c r="B119" s="134" t="str">
        <f t="shared" si="14"/>
        <v>O.K.</v>
      </c>
      <c r="C119" s="120" t="s">
        <v>3125</v>
      </c>
      <c r="D119" s="123"/>
      <c r="E119" s="71">
        <f t="shared" si="12"/>
        <v>0</v>
      </c>
      <c r="F119" s="71">
        <f t="shared" si="13"/>
        <v>0</v>
      </c>
      <c r="G119" s="71">
        <f>IF(ROUND('PR-RAS'!D916,2)&gt;ROUND('PR-RAS'!D539,2),1,0)</f>
        <v>0</v>
      </c>
      <c r="H119" s="71">
        <f>IF(ROUND('PR-RAS'!E916,2)&gt;ROUND('PR-RAS'!E539,2),1,0)</f>
        <v>0</v>
      </c>
      <c r="I119" s="71"/>
      <c r="J119" s="71"/>
      <c r="K119" s="71"/>
      <c r="L119" s="71"/>
      <c r="M119" s="71"/>
      <c r="N119" s="71"/>
      <c r="O119" s="71"/>
      <c r="P119" s="71"/>
    </row>
    <row r="120" spans="1:16" ht="15" customHeight="1" x14ac:dyDescent="0.2">
      <c r="A120" s="133">
        <v>94</v>
      </c>
      <c r="B120" s="134" t="str">
        <f t="shared" si="14"/>
        <v>O.K.</v>
      </c>
      <c r="C120" s="120" t="s">
        <v>3126</v>
      </c>
      <c r="D120" s="123"/>
      <c r="E120" s="71">
        <f t="shared" si="12"/>
        <v>0</v>
      </c>
      <c r="F120" s="71">
        <f t="shared" si="13"/>
        <v>0</v>
      </c>
      <c r="G120" s="71">
        <f>IF(ROUND('PR-RAS'!D917,2)&gt;ROUND('PR-RAS'!D540,2),1,0)</f>
        <v>0</v>
      </c>
      <c r="H120" s="71">
        <f>IF(ROUND('PR-RAS'!E917,2)&gt;ROUND('PR-RAS'!E540,2),1,0)</f>
        <v>0</v>
      </c>
      <c r="I120" s="71"/>
      <c r="J120" s="71"/>
      <c r="K120" s="71"/>
      <c r="L120" s="71"/>
      <c r="M120" s="71"/>
      <c r="N120" s="71"/>
      <c r="O120" s="71"/>
      <c r="P120" s="71"/>
    </row>
    <row r="121" spans="1:16" ht="15" customHeight="1" x14ac:dyDescent="0.2">
      <c r="A121" s="133">
        <v>95</v>
      </c>
      <c r="B121" s="134" t="str">
        <f t="shared" si="14"/>
        <v>O.K.</v>
      </c>
      <c r="C121" s="120" t="s">
        <v>3127</v>
      </c>
      <c r="D121" s="123"/>
      <c r="E121" s="71">
        <f t="shared" si="12"/>
        <v>0</v>
      </c>
      <c r="F121" s="71">
        <f t="shared" si="13"/>
        <v>0</v>
      </c>
      <c r="G121" s="71">
        <f>IF(ROUND('PR-RAS'!D918,2)&gt;ROUND('PR-RAS'!D541,2),1,0)</f>
        <v>0</v>
      </c>
      <c r="H121" s="71">
        <f>IF(ROUND('PR-RAS'!E918,2)&gt;ROUND('PR-RAS'!E541,2),1,0)</f>
        <v>0</v>
      </c>
      <c r="I121" s="71"/>
      <c r="J121" s="71"/>
      <c r="K121" s="71"/>
      <c r="L121" s="71"/>
      <c r="M121" s="71"/>
      <c r="N121" s="71"/>
      <c r="O121" s="71"/>
      <c r="P121" s="71"/>
    </row>
    <row r="122" spans="1:16" ht="15" customHeight="1" x14ac:dyDescent="0.2">
      <c r="A122" s="133">
        <v>96</v>
      </c>
      <c r="B122" s="134" t="str">
        <f t="shared" si="14"/>
        <v>O.K.</v>
      </c>
      <c r="C122" s="120" t="s">
        <v>3128</v>
      </c>
      <c r="D122" s="123"/>
      <c r="E122" s="71">
        <f t="shared" si="12"/>
        <v>0</v>
      </c>
      <c r="F122" s="71">
        <f t="shared" si="13"/>
        <v>0</v>
      </c>
      <c r="G122" s="71">
        <f>IF(ABS('PR-RAS'!D542-SUM('PR-RAS'!D919:D920))&gt;0.001,1,0)</f>
        <v>0</v>
      </c>
      <c r="H122" s="71">
        <f>IF(ABS('PR-RAS'!E542-SUM('PR-RAS'!E919:E920))&gt;0.001,1,0)</f>
        <v>0</v>
      </c>
      <c r="I122" s="71"/>
      <c r="J122" s="71"/>
      <c r="K122" s="71"/>
      <c r="L122" s="71"/>
      <c r="M122" s="71"/>
      <c r="N122" s="71"/>
      <c r="O122" s="71"/>
      <c r="P122" s="71"/>
    </row>
    <row r="123" spans="1:16" ht="15" customHeight="1" x14ac:dyDescent="0.2">
      <c r="A123" s="133">
        <v>97</v>
      </c>
      <c r="B123" s="134" t="str">
        <f t="shared" si="14"/>
        <v>O.K.</v>
      </c>
      <c r="C123" s="120" t="s">
        <v>3129</v>
      </c>
      <c r="D123" s="123"/>
      <c r="E123" s="71">
        <f t="shared" si="12"/>
        <v>0</v>
      </c>
      <c r="F123" s="71">
        <f t="shared" si="13"/>
        <v>0</v>
      </c>
      <c r="G123" s="71">
        <f>IF(ROUND(SUM('PR-RAS'!D921:D921),2)&gt;ROUND('PR-RAS'!D544,2),1,0)</f>
        <v>0</v>
      </c>
      <c r="H123" s="71">
        <f>IF(ROUND(SUM('PR-RAS'!E921:E921),2)&gt;ROUND('PR-RAS'!E544,2),1,0)</f>
        <v>0</v>
      </c>
      <c r="I123" s="71"/>
      <c r="J123" s="71"/>
      <c r="K123" s="71"/>
      <c r="L123" s="71"/>
      <c r="M123" s="71"/>
      <c r="N123" s="71"/>
      <c r="O123" s="71"/>
      <c r="P123" s="71"/>
    </row>
    <row r="124" spans="1:16" ht="15" customHeight="1" x14ac:dyDescent="0.2">
      <c r="A124" s="133">
        <v>98</v>
      </c>
      <c r="B124" s="134" t="str">
        <f t="shared" si="14"/>
        <v>O.K.</v>
      </c>
      <c r="C124" s="120" t="s">
        <v>3130</v>
      </c>
      <c r="D124" s="123"/>
      <c r="E124" s="71">
        <f t="shared" si="12"/>
        <v>0</v>
      </c>
      <c r="F124" s="71">
        <f t="shared" si="13"/>
        <v>0</v>
      </c>
      <c r="G124" s="71">
        <f>IF(ROUND(SUM('PR-RAS'!D922:D922),2)&gt;ROUND('PR-RAS'!D545,2),1,0)</f>
        <v>0</v>
      </c>
      <c r="H124" s="71">
        <f>IF(ROUND(SUM('PR-RAS'!E922:E922),2)&gt;ROUND('PR-RAS'!E545,2),1,0)</f>
        <v>0</v>
      </c>
      <c r="I124" s="71"/>
      <c r="J124" s="71"/>
      <c r="K124" s="71"/>
      <c r="L124" s="71"/>
      <c r="M124" s="71"/>
      <c r="N124" s="71"/>
      <c r="O124" s="71"/>
      <c r="P124" s="71"/>
    </row>
    <row r="125" spans="1:16" ht="15" customHeight="1" x14ac:dyDescent="0.2">
      <c r="A125" s="133">
        <v>99</v>
      </c>
      <c r="B125" s="134" t="str">
        <f t="shared" si="14"/>
        <v>O.K.</v>
      </c>
      <c r="C125" s="120" t="s">
        <v>3131</v>
      </c>
      <c r="D125" s="123"/>
      <c r="E125" s="71">
        <f t="shared" si="12"/>
        <v>0</v>
      </c>
      <c r="F125" s="71">
        <f t="shared" si="13"/>
        <v>0</v>
      </c>
      <c r="G125" s="71">
        <f>IF(ROUND(SUM('PR-RAS'!D923:D923),2)&gt;ROUND('PR-RAS'!D546,2),1,0)</f>
        <v>0</v>
      </c>
      <c r="H125" s="71">
        <f>IF(ROUND(SUM('PR-RAS'!E923:E923),2)&gt;ROUND('PR-RAS'!E546,2),1,0)</f>
        <v>0</v>
      </c>
      <c r="I125" s="71"/>
      <c r="J125" s="71"/>
      <c r="K125" s="71"/>
      <c r="L125" s="71"/>
      <c r="M125" s="71"/>
      <c r="N125" s="71"/>
      <c r="O125" s="71"/>
      <c r="P125" s="71"/>
    </row>
    <row r="126" spans="1:16" ht="15" customHeight="1" x14ac:dyDescent="0.2">
      <c r="A126" s="133">
        <v>100</v>
      </c>
      <c r="B126" s="134" t="str">
        <f t="shared" si="14"/>
        <v>O.K.</v>
      </c>
      <c r="C126" s="120" t="s">
        <v>3132</v>
      </c>
      <c r="D126" s="123"/>
      <c r="E126" s="71">
        <f t="shared" si="12"/>
        <v>0</v>
      </c>
      <c r="F126" s="71">
        <f t="shared" si="13"/>
        <v>0</v>
      </c>
      <c r="G126" s="71">
        <f>IF(ABS('PR-RAS'!D551-SUM('PR-RAS'!D924:D925))&gt;0.001,1,0)</f>
        <v>0</v>
      </c>
      <c r="H126" s="71">
        <f>IF(ABS('PR-RAS'!E551-SUM('PR-RAS'!E924:E925))&gt;0.001,1,0)</f>
        <v>0</v>
      </c>
      <c r="I126" s="71"/>
      <c r="J126" s="71"/>
      <c r="K126" s="71"/>
      <c r="L126" s="71"/>
      <c r="M126" s="71"/>
      <c r="N126" s="71"/>
      <c r="O126" s="71"/>
      <c r="P126" s="71"/>
    </row>
    <row r="127" spans="1:16" ht="15" customHeight="1" x14ac:dyDescent="0.2">
      <c r="A127" s="133">
        <v>101</v>
      </c>
      <c r="B127" s="134" t="str">
        <f t="shared" si="14"/>
        <v>O.K.</v>
      </c>
      <c r="C127" s="120" t="s">
        <v>3133</v>
      </c>
      <c r="D127" s="123"/>
      <c r="E127" s="71">
        <f t="shared" si="12"/>
        <v>0</v>
      </c>
      <c r="F127" s="71">
        <f t="shared" si="13"/>
        <v>0</v>
      </c>
      <c r="G127" s="71">
        <f>IF(ABS('PR-RAS'!D552-SUM('PR-RAS'!D926:D927))&gt;0.001,1,0)</f>
        <v>0</v>
      </c>
      <c r="H127" s="71">
        <f>IF(ABS('PR-RAS'!E552-SUM('PR-RAS'!E926:E927))&gt;0.001,1,0)</f>
        <v>0</v>
      </c>
      <c r="I127" s="71"/>
      <c r="J127" s="71"/>
      <c r="K127" s="71"/>
      <c r="L127" s="71"/>
      <c r="M127" s="71"/>
      <c r="N127" s="71"/>
      <c r="O127" s="71"/>
      <c r="P127" s="71"/>
    </row>
    <row r="128" spans="1:16" ht="15" customHeight="1" x14ac:dyDescent="0.2">
      <c r="A128" s="133">
        <v>102</v>
      </c>
      <c r="B128" s="134" t="str">
        <f t="shared" si="14"/>
        <v>O.K.</v>
      </c>
      <c r="C128" s="120" t="s">
        <v>3134</v>
      </c>
      <c r="D128" s="123"/>
      <c r="E128" s="71">
        <f t="shared" si="12"/>
        <v>0</v>
      </c>
      <c r="F128" s="71">
        <f t="shared" si="13"/>
        <v>0</v>
      </c>
      <c r="G128" s="71">
        <f>IF(ABS('PR-RAS'!D556-SUM('PR-RAS'!D928:D929))&gt;0.001,1,0)</f>
        <v>0</v>
      </c>
      <c r="H128" s="71">
        <f>IF(ABS('PR-RAS'!E556-SUM('PR-RAS'!E928:E929))&gt;0.001,1,0)</f>
        <v>0</v>
      </c>
      <c r="I128" s="71"/>
      <c r="J128" s="71"/>
      <c r="K128" s="71"/>
      <c r="L128" s="71"/>
      <c r="M128" s="71"/>
      <c r="N128" s="71"/>
      <c r="O128" s="71"/>
      <c r="P128" s="71"/>
    </row>
    <row r="129" spans="1:16" ht="15" customHeight="1" x14ac:dyDescent="0.2">
      <c r="A129" s="133">
        <v>103</v>
      </c>
      <c r="B129" s="134" t="str">
        <f t="shared" si="14"/>
        <v>O.K.</v>
      </c>
      <c r="C129" s="120" t="s">
        <v>3135</v>
      </c>
      <c r="D129" s="123"/>
      <c r="E129" s="71">
        <f t="shared" si="12"/>
        <v>0</v>
      </c>
      <c r="F129" s="71">
        <f t="shared" si="13"/>
        <v>0</v>
      </c>
      <c r="G129" s="71">
        <f>IF(ABS('PR-RAS'!D557-SUM('PR-RAS'!D930:D931))&gt;0.001,1,0)</f>
        <v>0</v>
      </c>
      <c r="H129" s="71">
        <f>IF(ABS('PR-RAS'!E557-SUM('PR-RAS'!E930:E931))&gt;0.001,1,0)</f>
        <v>0</v>
      </c>
      <c r="I129" s="71"/>
      <c r="J129" s="71"/>
      <c r="K129" s="71"/>
      <c r="L129" s="71"/>
      <c r="M129" s="71"/>
      <c r="N129" s="71"/>
      <c r="O129" s="71"/>
      <c r="P129" s="71"/>
    </row>
    <row r="130" spans="1:16" ht="15" customHeight="1" x14ac:dyDescent="0.2">
      <c r="A130" s="133">
        <v>104</v>
      </c>
      <c r="B130" s="134" t="str">
        <f t="shared" si="14"/>
        <v>O.K.</v>
      </c>
      <c r="C130" s="120" t="s">
        <v>3136</v>
      </c>
      <c r="D130" s="123"/>
      <c r="E130" s="71">
        <f t="shared" si="12"/>
        <v>0</v>
      </c>
      <c r="F130" s="71">
        <f t="shared" si="13"/>
        <v>0</v>
      </c>
      <c r="G130" s="71">
        <f>IF(ABS('PR-RAS'!D558-SUM('PR-RAS'!D932:D933))&gt;0.001,1,0)</f>
        <v>0</v>
      </c>
      <c r="H130" s="71">
        <f>IF(ABS('PR-RAS'!E558-SUM('PR-RAS'!E932:E933))&gt;0.001,1,0)</f>
        <v>0</v>
      </c>
      <c r="I130" s="71"/>
      <c r="J130" s="71"/>
      <c r="K130" s="71"/>
      <c r="L130" s="71"/>
      <c r="M130" s="71"/>
      <c r="N130" s="71"/>
      <c r="O130" s="71"/>
      <c r="P130" s="71"/>
    </row>
    <row r="131" spans="1:16" ht="15" customHeight="1" x14ac:dyDescent="0.2">
      <c r="A131" s="133">
        <v>105</v>
      </c>
      <c r="B131" s="134" t="str">
        <f t="shared" si="14"/>
        <v>O.K.</v>
      </c>
      <c r="C131" s="120" t="s">
        <v>3137</v>
      </c>
      <c r="D131" s="123"/>
      <c r="E131" s="71">
        <f t="shared" si="12"/>
        <v>0</v>
      </c>
      <c r="F131" s="71">
        <f t="shared" si="13"/>
        <v>0</v>
      </c>
      <c r="G131" s="71">
        <f>IF(ABS('PR-RAS'!D559-SUM('PR-RAS'!D934:D935))&gt;0.001,1,0)</f>
        <v>0</v>
      </c>
      <c r="H131" s="71">
        <f>IF(ABS('PR-RAS'!E559-SUM('PR-RAS'!E934:E935))&gt;0.001,1,0)</f>
        <v>0</v>
      </c>
      <c r="I131" s="71"/>
      <c r="J131" s="71"/>
      <c r="K131" s="71"/>
      <c r="L131" s="71"/>
      <c r="M131" s="71"/>
      <c r="N131" s="71"/>
      <c r="O131" s="71"/>
      <c r="P131" s="71"/>
    </row>
    <row r="132" spans="1:16" ht="15" customHeight="1" x14ac:dyDescent="0.2">
      <c r="A132" s="133">
        <v>106</v>
      </c>
      <c r="B132" s="134" t="str">
        <f t="shared" si="14"/>
        <v>O.K.</v>
      </c>
      <c r="C132" s="120" t="s">
        <v>3138</v>
      </c>
      <c r="D132" s="123"/>
      <c r="E132" s="71">
        <f t="shared" si="12"/>
        <v>0</v>
      </c>
      <c r="F132" s="71">
        <f t="shared" si="13"/>
        <v>0</v>
      </c>
      <c r="G132" s="71">
        <f>IF(ABS('PR-RAS'!D560-SUM('PR-RAS'!D936:D937))&gt;0.001,1,0)</f>
        <v>0</v>
      </c>
      <c r="H132" s="71">
        <f>IF(ABS('PR-RAS'!E560-SUM('PR-RAS'!E936:E937))&gt;0.001,1,0)</f>
        <v>0</v>
      </c>
      <c r="I132" s="71"/>
      <c r="J132" s="71"/>
      <c r="K132" s="71"/>
      <c r="L132" s="71"/>
      <c r="M132" s="71"/>
      <c r="N132" s="71"/>
      <c r="O132" s="71"/>
      <c r="P132" s="71"/>
    </row>
    <row r="133" spans="1:16" ht="15" customHeight="1" x14ac:dyDescent="0.2">
      <c r="A133" s="133">
        <v>107</v>
      </c>
      <c r="B133" s="134" t="str">
        <f t="shared" si="14"/>
        <v>O.K.</v>
      </c>
      <c r="C133" s="120" t="s">
        <v>3139</v>
      </c>
      <c r="D133" s="123"/>
      <c r="E133" s="71">
        <f t="shared" si="12"/>
        <v>0</v>
      </c>
      <c r="F133" s="71">
        <f t="shared" si="13"/>
        <v>0</v>
      </c>
      <c r="G133" s="71">
        <f>IF(ABS('PR-RAS'!D561-SUM('PR-RAS'!D938:D939))&gt;0.001,1,0)</f>
        <v>0</v>
      </c>
      <c r="H133" s="71">
        <f>IF(ABS('PR-RAS'!E561-SUM('PR-RAS'!E938:E939))&gt;0.001,1,0)</f>
        <v>0</v>
      </c>
      <c r="I133" s="71"/>
      <c r="J133" s="71"/>
      <c r="K133" s="71"/>
      <c r="L133" s="71"/>
      <c r="M133" s="71"/>
      <c r="N133" s="71"/>
      <c r="O133" s="71"/>
      <c r="P133" s="71"/>
    </row>
    <row r="134" spans="1:16" ht="15" customHeight="1" x14ac:dyDescent="0.2">
      <c r="A134" s="133">
        <v>108</v>
      </c>
      <c r="B134" s="134" t="str">
        <f t="shared" si="14"/>
        <v>O.K.</v>
      </c>
      <c r="C134" s="120" t="s">
        <v>3140</v>
      </c>
      <c r="D134" s="123"/>
      <c r="E134" s="71">
        <f t="shared" si="12"/>
        <v>0</v>
      </c>
      <c r="F134" s="71">
        <f t="shared" si="13"/>
        <v>0</v>
      </c>
      <c r="G134" s="71">
        <f>IF(ABS('PR-RAS'!D562-SUM('PR-RAS'!D940:D941))&gt;0.001,1,0)</f>
        <v>0</v>
      </c>
      <c r="H134" s="71">
        <f>IF(ABS('PR-RAS'!E562-SUM('PR-RAS'!E940:E941))&gt;0.001,1,0)</f>
        <v>0</v>
      </c>
      <c r="I134" s="71"/>
      <c r="J134" s="71"/>
      <c r="K134" s="71"/>
      <c r="L134" s="71"/>
      <c r="M134" s="71"/>
      <c r="N134" s="71"/>
      <c r="O134" s="71"/>
      <c r="P134" s="71"/>
    </row>
    <row r="135" spans="1:16" ht="15" customHeight="1" x14ac:dyDescent="0.2">
      <c r="A135" s="133">
        <v>109</v>
      </c>
      <c r="B135" s="134" t="str">
        <f t="shared" si="14"/>
        <v>O.K.</v>
      </c>
      <c r="C135" s="117" t="s">
        <v>3141</v>
      </c>
      <c r="D135" s="123"/>
      <c r="E135" s="71">
        <f t="shared" si="12"/>
        <v>0</v>
      </c>
      <c r="F135" s="71">
        <f t="shared" si="13"/>
        <v>0</v>
      </c>
      <c r="G135" s="71">
        <f>IF(ROUND('PR-RAS'!D942,2)&gt;ROUND('PR-RAS'!D595,2),1,0)</f>
        <v>0</v>
      </c>
      <c r="H135" s="71">
        <f>IF(ROUND('PR-RAS'!E942,2)&gt;ROUND('PR-RAS'!E595,2),1,0)</f>
        <v>0</v>
      </c>
      <c r="I135" s="71"/>
      <c r="J135" s="71"/>
      <c r="K135" s="71"/>
      <c r="L135" s="71"/>
      <c r="M135" s="71"/>
      <c r="N135" s="71"/>
      <c r="O135" s="71"/>
      <c r="P135" s="71"/>
    </row>
    <row r="136" spans="1:16" ht="15" customHeight="1" x14ac:dyDescent="0.2">
      <c r="A136" s="133">
        <v>110</v>
      </c>
      <c r="B136" s="134" t="str">
        <f t="shared" si="14"/>
        <v>O.K.</v>
      </c>
      <c r="C136" s="117" t="s">
        <v>3142</v>
      </c>
      <c r="D136" s="123"/>
      <c r="E136" s="71">
        <f t="shared" si="12"/>
        <v>0</v>
      </c>
      <c r="F136" s="71">
        <f t="shared" si="13"/>
        <v>0</v>
      </c>
      <c r="G136" s="71">
        <f>IF(ROUND('PR-RAS'!D943,2)&gt;ROUND('PR-RAS'!D596,2),1,0)</f>
        <v>0</v>
      </c>
      <c r="H136" s="71">
        <f>IF(ROUND('PR-RAS'!E943,2)&gt;ROUND('PR-RAS'!E596,2),1,0)</f>
        <v>0</v>
      </c>
      <c r="I136" s="71"/>
      <c r="J136" s="71"/>
      <c r="K136" s="71"/>
      <c r="L136" s="71"/>
      <c r="M136" s="71"/>
      <c r="N136" s="71"/>
      <c r="O136" s="71"/>
      <c r="P136" s="71"/>
    </row>
    <row r="137" spans="1:16" ht="15" customHeight="1" x14ac:dyDescent="0.2">
      <c r="A137" s="133">
        <v>111</v>
      </c>
      <c r="B137" s="134" t="str">
        <f t="shared" si="14"/>
        <v>O.K.</v>
      </c>
      <c r="C137" s="117" t="s">
        <v>3143</v>
      </c>
      <c r="D137" s="123"/>
      <c r="E137" s="71">
        <f t="shared" si="12"/>
        <v>0</v>
      </c>
      <c r="F137" s="71">
        <f t="shared" si="13"/>
        <v>0</v>
      </c>
      <c r="G137" s="71">
        <f>IF(ROUND('PR-RAS'!D944,2)&gt;ROUND('PR-RAS'!D597,2),1,0)</f>
        <v>0</v>
      </c>
      <c r="H137" s="71">
        <f>IF(ROUND('PR-RAS'!E944,2)&gt;ROUND('PR-RAS'!E597,2),1,0)</f>
        <v>0</v>
      </c>
      <c r="I137" s="71"/>
      <c r="J137" s="71"/>
      <c r="K137" s="71"/>
      <c r="L137" s="71"/>
      <c r="M137" s="71"/>
      <c r="N137" s="71"/>
      <c r="O137" s="71"/>
      <c r="P137" s="71"/>
    </row>
    <row r="138" spans="1:16" ht="15" customHeight="1" x14ac:dyDescent="0.2">
      <c r="A138" s="133">
        <v>112</v>
      </c>
      <c r="B138" s="134" t="str">
        <f t="shared" si="14"/>
        <v>O.K.</v>
      </c>
      <c r="C138" s="117" t="s">
        <v>3144</v>
      </c>
      <c r="D138" s="123"/>
      <c r="E138" s="71">
        <f t="shared" si="12"/>
        <v>0</v>
      </c>
      <c r="F138" s="71">
        <f t="shared" si="13"/>
        <v>0</v>
      </c>
      <c r="G138" s="71">
        <f>IF(ROUND('PR-RAS'!D945,2)&gt;ROUND('PR-RAS'!D598,2),1,0)</f>
        <v>0</v>
      </c>
      <c r="H138" s="71">
        <f>IF(ROUND('PR-RAS'!E945,2)&gt;ROUND('PR-RAS'!E598,2),1,0)</f>
        <v>0</v>
      </c>
      <c r="I138" s="71"/>
      <c r="J138" s="71"/>
      <c r="K138" s="71"/>
      <c r="L138" s="71"/>
      <c r="M138" s="71"/>
      <c r="N138" s="71"/>
      <c r="O138" s="71"/>
      <c r="P138" s="71"/>
    </row>
    <row r="139" spans="1:16" ht="15" customHeight="1" x14ac:dyDescent="0.2">
      <c r="A139" s="133">
        <v>113</v>
      </c>
      <c r="B139" s="134" t="str">
        <f t="shared" si="14"/>
        <v>O.K.</v>
      </c>
      <c r="C139" s="117" t="s">
        <v>3145</v>
      </c>
      <c r="D139" s="123"/>
      <c r="E139" s="71">
        <f t="shared" si="12"/>
        <v>0</v>
      </c>
      <c r="F139" s="71">
        <f t="shared" si="13"/>
        <v>0</v>
      </c>
      <c r="G139" s="71">
        <f>IF(ROUND(SUM('PR-RAS'!D946:D948),2)&gt;ROUND('PR-RAS'!D600,2),1,0)</f>
        <v>0</v>
      </c>
      <c r="H139" s="71">
        <f>IF(ROUND(SUM('PR-RAS'!E946:E948),2)&gt;ROUND('PR-RAS'!E600,2),1,0)</f>
        <v>0</v>
      </c>
      <c r="I139" s="71"/>
      <c r="J139" s="71"/>
      <c r="K139" s="71"/>
      <c r="L139" s="71"/>
      <c r="M139" s="71"/>
      <c r="N139" s="71"/>
      <c r="O139" s="71"/>
      <c r="P139" s="71"/>
    </row>
    <row r="140" spans="1:16" ht="15" customHeight="1" x14ac:dyDescent="0.2">
      <c r="A140" s="133">
        <v>114</v>
      </c>
      <c r="B140" s="134" t="str">
        <f t="shared" si="14"/>
        <v>O.K.</v>
      </c>
      <c r="C140" s="117" t="s">
        <v>3146</v>
      </c>
      <c r="D140" s="123"/>
      <c r="E140" s="71">
        <f t="shared" si="12"/>
        <v>0</v>
      </c>
      <c r="F140" s="71">
        <f t="shared" si="13"/>
        <v>0</v>
      </c>
      <c r="G140" s="71">
        <f>IF(ROUND('PR-RAS'!D949,2)&gt;ROUND('PR-RAS'!D601,2),1,0)</f>
        <v>0</v>
      </c>
      <c r="H140" s="71">
        <f>IF(ROUND('PR-RAS'!E949,2)&gt;ROUND('PR-RAS'!E601,2),1,0)</f>
        <v>0</v>
      </c>
      <c r="I140" s="71"/>
      <c r="J140" s="71"/>
      <c r="K140" s="71"/>
      <c r="L140" s="71"/>
      <c r="M140" s="71"/>
      <c r="N140" s="71"/>
      <c r="O140" s="71"/>
      <c r="P140" s="71"/>
    </row>
    <row r="141" spans="1:16" ht="15" customHeight="1" x14ac:dyDescent="0.2">
      <c r="A141" s="133">
        <v>115</v>
      </c>
      <c r="B141" s="134" t="str">
        <f t="shared" si="14"/>
        <v>O.K.</v>
      </c>
      <c r="C141" s="117" t="s">
        <v>3147</v>
      </c>
      <c r="D141" s="123"/>
      <c r="E141" s="71">
        <f t="shared" si="12"/>
        <v>0</v>
      </c>
      <c r="F141" s="71">
        <f t="shared" si="13"/>
        <v>0</v>
      </c>
      <c r="G141" s="71">
        <f>IF(ROUND('PR-RAS'!D950+'PR-RAS'!D951,2)&gt;ROUND('PR-RAS'!D602,2),1,0)</f>
        <v>0</v>
      </c>
      <c r="H141" s="71">
        <f>IF(ROUND('PR-RAS'!E950+'PR-RAS'!E951,2)&gt;ROUND('PR-RAS'!E602,2),1,0)</f>
        <v>0</v>
      </c>
      <c r="I141" s="71"/>
      <c r="J141" s="71"/>
      <c r="K141" s="71"/>
      <c r="L141" s="71"/>
      <c r="M141" s="71"/>
      <c r="N141" s="71"/>
      <c r="O141" s="71"/>
      <c r="P141" s="71"/>
    </row>
    <row r="142" spans="1:16" ht="15" customHeight="1" x14ac:dyDescent="0.2">
      <c r="A142" s="133">
        <v>116</v>
      </c>
      <c r="B142" s="134" t="str">
        <f t="shared" si="14"/>
        <v>O.K.</v>
      </c>
      <c r="C142" s="117" t="s">
        <v>3148</v>
      </c>
      <c r="D142" s="123"/>
      <c r="E142" s="71">
        <f t="shared" si="12"/>
        <v>0</v>
      </c>
      <c r="F142" s="71">
        <f t="shared" si="13"/>
        <v>0</v>
      </c>
      <c r="G142" s="71">
        <f>IF(ROUND('PR-RAS'!D952,2)&gt;ROUND('PR-RAS'!D603,2),1,0)</f>
        <v>0</v>
      </c>
      <c r="H142" s="71">
        <f>IF(ROUND('PR-RAS'!E952,2)&gt;ROUND('PR-RAS'!E603,2),1,0)</f>
        <v>0</v>
      </c>
      <c r="I142" s="71"/>
      <c r="J142" s="71"/>
      <c r="K142" s="71"/>
      <c r="L142" s="71"/>
      <c r="M142" s="71"/>
      <c r="N142" s="71"/>
      <c r="O142" s="71"/>
      <c r="P142" s="71"/>
    </row>
    <row r="143" spans="1:16" ht="15" customHeight="1" x14ac:dyDescent="0.2">
      <c r="A143" s="133">
        <v>117</v>
      </c>
      <c r="B143" s="134" t="str">
        <f t="shared" si="14"/>
        <v>O.K.</v>
      </c>
      <c r="C143" s="117" t="s">
        <v>3149</v>
      </c>
      <c r="D143" s="123"/>
      <c r="E143" s="71">
        <f t="shared" si="12"/>
        <v>0</v>
      </c>
      <c r="F143" s="71">
        <f t="shared" si="13"/>
        <v>0</v>
      </c>
      <c r="G143" s="71">
        <f>IF(ROUND(SUM('PR-RAS'!D953:D955),2)&gt;ROUND('PR-RAS'!D606,2),1,0)</f>
        <v>0</v>
      </c>
      <c r="H143" s="71">
        <f>IF(ROUND(SUM('PR-RAS'!E953:E955),2)&gt;ROUND('PR-RAS'!E606,2),1,0)</f>
        <v>0</v>
      </c>
      <c r="I143" s="71"/>
      <c r="J143" s="71"/>
      <c r="K143" s="71"/>
      <c r="L143" s="71"/>
      <c r="M143" s="71"/>
      <c r="N143" s="71"/>
      <c r="O143" s="71"/>
      <c r="P143" s="71"/>
    </row>
    <row r="144" spans="1:16" ht="15" customHeight="1" x14ac:dyDescent="0.2">
      <c r="A144" s="133">
        <v>118</v>
      </c>
      <c r="B144" s="134" t="str">
        <f t="shared" si="14"/>
        <v>O.K.</v>
      </c>
      <c r="C144" s="117" t="s">
        <v>3150</v>
      </c>
      <c r="D144" s="123"/>
      <c r="E144" s="71">
        <f t="shared" si="12"/>
        <v>0</v>
      </c>
      <c r="F144" s="71">
        <f t="shared" si="13"/>
        <v>0</v>
      </c>
      <c r="G144" s="71">
        <f>IF(ROUND('PR-RAS'!D956,2)&gt;ROUND('PR-RAS'!D607,2),1,0)</f>
        <v>0</v>
      </c>
      <c r="H144" s="71">
        <f>IF(ROUND('PR-RAS'!E956,2)&gt;ROUND('PR-RAS'!E607,2),1,0)</f>
        <v>0</v>
      </c>
      <c r="I144" s="71"/>
      <c r="J144" s="71"/>
      <c r="K144" s="71"/>
      <c r="L144" s="71"/>
      <c r="M144" s="71"/>
      <c r="N144" s="71"/>
      <c r="O144" s="71"/>
      <c r="P144" s="71"/>
    </row>
    <row r="145" spans="1:16" ht="15" customHeight="1" x14ac:dyDescent="0.2">
      <c r="A145" s="133">
        <v>119</v>
      </c>
      <c r="B145" s="134" t="str">
        <f t="shared" si="14"/>
        <v>O.K.</v>
      </c>
      <c r="C145" s="117" t="s">
        <v>3151</v>
      </c>
      <c r="D145" s="123"/>
      <c r="E145" s="71">
        <f t="shared" si="12"/>
        <v>0</v>
      </c>
      <c r="F145" s="71">
        <f t="shared" si="13"/>
        <v>0</v>
      </c>
      <c r="G145" s="71">
        <f>IF(ROUND(SUM('PR-RAS'!D957:D958),2)&gt;ROUND('PR-RAS'!D608,2),1,0)</f>
        <v>0</v>
      </c>
      <c r="H145" s="71">
        <f>IF(ROUND(SUM('PR-RAS'!E957:E958),2)&gt;ROUND('PR-RAS'!E608,2),1,0)</f>
        <v>0</v>
      </c>
      <c r="I145" s="71"/>
      <c r="J145" s="71"/>
      <c r="K145" s="71"/>
      <c r="L145" s="71"/>
      <c r="M145" s="71"/>
      <c r="N145" s="71"/>
      <c r="O145" s="71"/>
      <c r="P145" s="71"/>
    </row>
    <row r="146" spans="1:16" ht="15" customHeight="1" x14ac:dyDescent="0.2">
      <c r="A146" s="133">
        <v>120</v>
      </c>
      <c r="B146" s="134" t="str">
        <f t="shared" si="14"/>
        <v>O.K.</v>
      </c>
      <c r="C146" s="117" t="s">
        <v>3152</v>
      </c>
      <c r="D146" s="123"/>
      <c r="E146" s="71">
        <f t="shared" si="12"/>
        <v>0</v>
      </c>
      <c r="F146" s="71">
        <f t="shared" si="13"/>
        <v>0</v>
      </c>
      <c r="G146" s="71">
        <f>IF(ROUND(SUM('PR-RAS'!D959:D961),2)&gt;ROUND('PR-RAS'!D609,2),1,0)</f>
        <v>0</v>
      </c>
      <c r="H146" s="71">
        <f>IF(ROUND(SUM('PR-RAS'!E959:E961),2)&gt;ROUND('PR-RAS'!E609,2),1,0)</f>
        <v>0</v>
      </c>
      <c r="I146" s="71"/>
      <c r="J146" s="71"/>
      <c r="K146" s="71"/>
      <c r="L146" s="71"/>
      <c r="M146" s="71"/>
      <c r="N146" s="71"/>
      <c r="O146" s="71"/>
      <c r="P146" s="71"/>
    </row>
    <row r="147" spans="1:16" ht="15" customHeight="1" x14ac:dyDescent="0.2">
      <c r="A147" s="133">
        <v>121</v>
      </c>
      <c r="B147" s="134" t="str">
        <f t="shared" si="14"/>
        <v>O.K.</v>
      </c>
      <c r="C147" s="117" t="s">
        <v>3153</v>
      </c>
      <c r="D147" s="123"/>
      <c r="E147" s="71">
        <f t="shared" si="12"/>
        <v>0</v>
      </c>
      <c r="F147" s="71">
        <f t="shared" si="13"/>
        <v>0</v>
      </c>
      <c r="G147" s="71">
        <f>IF(ROUND('PR-RAS'!D962,2)&gt;ROUND('PR-RAS'!D610,2),1,0)</f>
        <v>0</v>
      </c>
      <c r="H147" s="71">
        <f>IF(ROUND('PR-RAS'!E962,2)&gt;ROUND('PR-RAS'!E610,2),1,0)</f>
        <v>0</v>
      </c>
      <c r="I147" s="71"/>
      <c r="J147" s="71"/>
      <c r="K147" s="71"/>
      <c r="L147" s="71"/>
      <c r="M147" s="71"/>
      <c r="N147" s="71"/>
      <c r="O147" s="71"/>
      <c r="P147" s="71"/>
    </row>
    <row r="148" spans="1:16" ht="15" customHeight="1" x14ac:dyDescent="0.2">
      <c r="A148" s="133">
        <v>122</v>
      </c>
      <c r="B148" s="134" t="str">
        <f t="shared" si="14"/>
        <v>O.K.</v>
      </c>
      <c r="C148" s="117" t="s">
        <v>3154</v>
      </c>
      <c r="D148" s="123"/>
      <c r="E148" s="71">
        <f t="shared" ref="E148:E211" si="15">MAX(G148:K148)</f>
        <v>0</v>
      </c>
      <c r="F148" s="71">
        <f t="shared" si="13"/>
        <v>0</v>
      </c>
      <c r="G148" s="71">
        <f>IF(ROUND(SUM('PR-RAS'!D963:D964),2)&gt;ROUND('PR-RAS'!D611,2),1,0)</f>
        <v>0</v>
      </c>
      <c r="H148" s="71">
        <f>IF(ROUND(SUM('PR-RAS'!E963:E964),2)&gt;ROUND('PR-RAS'!E611,2),1,0)</f>
        <v>0</v>
      </c>
      <c r="I148" s="71"/>
      <c r="J148" s="71"/>
      <c r="K148" s="71"/>
      <c r="L148" s="71"/>
      <c r="M148" s="71"/>
      <c r="N148" s="71"/>
      <c r="O148" s="71"/>
      <c r="P148" s="71"/>
    </row>
    <row r="149" spans="1:16" ht="15" customHeight="1" x14ac:dyDescent="0.2">
      <c r="A149" s="133">
        <v>123</v>
      </c>
      <c r="B149" s="134" t="str">
        <f t="shared" si="14"/>
        <v>O.K.</v>
      </c>
      <c r="C149" s="117" t="s">
        <v>3155</v>
      </c>
      <c r="D149" s="123"/>
      <c r="E149" s="71">
        <f t="shared" si="15"/>
        <v>0</v>
      </c>
      <c r="F149" s="71">
        <f t="shared" ref="F149:F212" si="16">MAX(L149:O149)</f>
        <v>0</v>
      </c>
      <c r="G149" s="71">
        <f>IF(ROUND('PR-RAS'!D965,2)&gt;ROUND('PR-RAS'!D613,2),1,0)</f>
        <v>0</v>
      </c>
      <c r="H149" s="71">
        <f>IF(ROUND('PR-RAS'!E965,2)&gt;ROUND('PR-RAS'!E613,2),1,0)</f>
        <v>0</v>
      </c>
      <c r="I149" s="71"/>
      <c r="J149" s="71"/>
      <c r="K149" s="71"/>
      <c r="L149" s="71"/>
      <c r="M149" s="71"/>
      <c r="N149" s="71"/>
      <c r="O149" s="71"/>
      <c r="P149" s="71"/>
    </row>
    <row r="150" spans="1:16" ht="15" customHeight="1" x14ac:dyDescent="0.2">
      <c r="A150" s="133">
        <v>124</v>
      </c>
      <c r="B150" s="134" t="str">
        <f t="shared" si="14"/>
        <v>O.K.</v>
      </c>
      <c r="C150" s="118" t="s">
        <v>3156</v>
      </c>
      <c r="D150" s="123"/>
      <c r="E150" s="71">
        <f t="shared" si="15"/>
        <v>0</v>
      </c>
      <c r="F150" s="71">
        <f t="shared" si="16"/>
        <v>0</v>
      </c>
      <c r="G150" s="71">
        <f>IF(ROUND('PR-RAS'!D966,2)&gt;ROUND('PR-RAS'!D614,2),1,0)</f>
        <v>0</v>
      </c>
      <c r="H150" s="71">
        <f>IF(ROUND('PR-RAS'!E966,2)&gt;ROUND('PR-RAS'!E614,2),1,0)</f>
        <v>0</v>
      </c>
      <c r="I150" s="71"/>
      <c r="J150" s="71"/>
      <c r="K150" s="71"/>
      <c r="L150" s="71"/>
      <c r="M150" s="71"/>
      <c r="N150" s="71"/>
      <c r="O150" s="71"/>
      <c r="P150" s="71"/>
    </row>
    <row r="151" spans="1:16" ht="15" customHeight="1" x14ac:dyDescent="0.2">
      <c r="A151" s="133">
        <v>125</v>
      </c>
      <c r="B151" s="134" t="str">
        <f t="shared" si="14"/>
        <v>O.K.</v>
      </c>
      <c r="C151" s="117" t="s">
        <v>3157</v>
      </c>
      <c r="D151" s="123"/>
      <c r="E151" s="71">
        <f t="shared" si="15"/>
        <v>0</v>
      </c>
      <c r="F151" s="71">
        <f t="shared" si="16"/>
        <v>0</v>
      </c>
      <c r="G151" s="71">
        <f>IF(ROUND('PR-RAS'!D967,2)&gt;ROUND('PR-RAS'!D615,2),1,0)</f>
        <v>0</v>
      </c>
      <c r="H151" s="71">
        <f>IF(ROUND('PR-RAS'!E967,2)&gt;ROUND('PR-RAS'!E615,2),1,0)</f>
        <v>0</v>
      </c>
      <c r="I151" s="141"/>
      <c r="J151" s="141"/>
      <c r="K151" s="71"/>
      <c r="L151" s="71"/>
      <c r="M151" s="71"/>
      <c r="N151" s="71"/>
      <c r="O151" s="71"/>
      <c r="P151" s="71"/>
    </row>
    <row r="152" spans="1:16" ht="15" customHeight="1" x14ac:dyDescent="0.2">
      <c r="A152" s="133">
        <v>126</v>
      </c>
      <c r="B152" s="134" t="str">
        <f t="shared" si="14"/>
        <v>O.K.</v>
      </c>
      <c r="C152" s="117" t="s">
        <v>3158</v>
      </c>
      <c r="D152" s="123"/>
      <c r="E152" s="71">
        <f t="shared" si="15"/>
        <v>0</v>
      </c>
      <c r="F152" s="71">
        <f t="shared" si="16"/>
        <v>0</v>
      </c>
      <c r="G152" s="71">
        <f>IF(ABS('PR-RAS'!D618-SUM('PR-RAS'!D968:D969))&gt;0.001,1,0)</f>
        <v>0</v>
      </c>
      <c r="H152" s="71">
        <f>IF(ABS('PR-RAS'!E618-SUM('PR-RAS'!E968:E969))&gt;0.001,1,0)</f>
        <v>0</v>
      </c>
      <c r="I152" s="141"/>
      <c r="J152" s="141"/>
      <c r="K152" s="71"/>
      <c r="L152" s="71"/>
      <c r="M152" s="71"/>
      <c r="N152" s="71"/>
      <c r="O152" s="71"/>
      <c r="P152" s="71"/>
    </row>
    <row r="153" spans="1:16" ht="15" customHeight="1" x14ac:dyDescent="0.2">
      <c r="A153" s="133">
        <v>127</v>
      </c>
      <c r="B153" s="134" t="str">
        <f t="shared" si="14"/>
        <v>O.K.</v>
      </c>
      <c r="C153" s="117" t="s">
        <v>3159</v>
      </c>
      <c r="D153" s="123"/>
      <c r="E153" s="71">
        <f t="shared" si="15"/>
        <v>0</v>
      </c>
      <c r="F153" s="71">
        <f t="shared" si="16"/>
        <v>0</v>
      </c>
      <c r="G153" s="71">
        <f>IF(ABS('PR-RAS'!D619-SUM('PR-RAS'!D970:D971))&gt;0.001,1,0)</f>
        <v>0</v>
      </c>
      <c r="H153" s="71">
        <f>IF(ABS('PR-RAS'!E619-SUM('PR-RAS'!E970:E971))&gt;0.001,1,0)</f>
        <v>0</v>
      </c>
      <c r="I153" s="71"/>
      <c r="J153" s="71"/>
      <c r="K153" s="71"/>
      <c r="L153" s="71"/>
      <c r="M153" s="71"/>
      <c r="N153" s="71"/>
      <c r="O153" s="71"/>
      <c r="P153" s="71"/>
    </row>
    <row r="154" spans="1:16" ht="15" customHeight="1" x14ac:dyDescent="0.2">
      <c r="A154" s="133">
        <v>128</v>
      </c>
      <c r="B154" s="134" t="str">
        <f t="shared" si="14"/>
        <v>O.K.</v>
      </c>
      <c r="C154" s="117" t="s">
        <v>3160</v>
      </c>
      <c r="D154" s="123"/>
      <c r="E154" s="71">
        <f t="shared" si="15"/>
        <v>0</v>
      </c>
      <c r="F154" s="71">
        <f t="shared" si="16"/>
        <v>0</v>
      </c>
      <c r="G154" s="71">
        <f>IF(ABS('PR-RAS'!D620-SUM('PR-RAS'!D972:D973))&gt;0.001,1,0)</f>
        <v>0</v>
      </c>
      <c r="H154" s="71">
        <f>IF(ABS('PR-RAS'!E620-SUM('PR-RAS'!E972:E973))&gt;0.001,1,0)</f>
        <v>0</v>
      </c>
      <c r="I154" s="141"/>
      <c r="J154" s="141"/>
      <c r="K154" s="71"/>
      <c r="L154" s="71"/>
      <c r="M154" s="71"/>
      <c r="N154" s="71"/>
      <c r="O154" s="71"/>
      <c r="P154" s="71"/>
    </row>
    <row r="155" spans="1:16" ht="15" customHeight="1" x14ac:dyDescent="0.2">
      <c r="A155" s="133">
        <v>129</v>
      </c>
      <c r="B155" s="134" t="str">
        <f t="shared" si="14"/>
        <v>O.K.</v>
      </c>
      <c r="C155" s="117" t="s">
        <v>3161</v>
      </c>
      <c r="D155" s="123"/>
      <c r="E155" s="71">
        <f t="shared" si="15"/>
        <v>0</v>
      </c>
      <c r="F155" s="71">
        <f t="shared" si="16"/>
        <v>0</v>
      </c>
      <c r="G155" s="71">
        <f>IF(ABS('PR-RAS'!D621-SUM('PR-RAS'!D974:D975))&gt;0.001,1,0)</f>
        <v>0</v>
      </c>
      <c r="H155" s="71">
        <f>IF(ABS('PR-RAS'!E621-SUM('PR-RAS'!E974:E975))&gt;0.001,1,0)</f>
        <v>0</v>
      </c>
      <c r="I155" s="141"/>
      <c r="J155" s="141"/>
      <c r="K155" s="71"/>
      <c r="L155" s="71"/>
      <c r="M155" s="71"/>
      <c r="N155" s="71"/>
      <c r="O155" s="71"/>
      <c r="P155" s="71"/>
    </row>
    <row r="156" spans="1:16" ht="15" customHeight="1" x14ac:dyDescent="0.2">
      <c r="A156" s="133">
        <v>130</v>
      </c>
      <c r="B156" s="134" t="str">
        <f t="shared" si="14"/>
        <v>O.K.</v>
      </c>
      <c r="C156" s="117" t="s">
        <v>3162</v>
      </c>
      <c r="D156" s="123"/>
      <c r="E156" s="71">
        <f t="shared" si="15"/>
        <v>0</v>
      </c>
      <c r="F156" s="71">
        <f t="shared" si="16"/>
        <v>0</v>
      </c>
      <c r="G156" s="71">
        <f>IF(ABS('PR-RAS'!D622-SUM('PR-RAS'!D976:D977))&gt;0.001,1,0)</f>
        <v>0</v>
      </c>
      <c r="H156" s="71">
        <f>IF(ABS('PR-RAS'!E622-SUM('PR-RAS'!E976:E977))&gt;0.001,1,0)</f>
        <v>0</v>
      </c>
      <c r="I156" s="71"/>
      <c r="J156" s="71"/>
      <c r="K156" s="71"/>
      <c r="L156" s="71"/>
      <c r="M156" s="71"/>
      <c r="N156" s="71"/>
      <c r="O156" s="71"/>
      <c r="P156" s="71"/>
    </row>
    <row r="157" spans="1:16" ht="15" customHeight="1" x14ac:dyDescent="0.2">
      <c r="A157" s="133">
        <v>131</v>
      </c>
      <c r="B157" s="134" t="str">
        <f t="shared" si="14"/>
        <v>O.K.</v>
      </c>
      <c r="C157" s="117" t="s">
        <v>3163</v>
      </c>
      <c r="D157" s="123"/>
      <c r="E157" s="71">
        <f t="shared" si="15"/>
        <v>0</v>
      </c>
      <c r="F157" s="71">
        <f t="shared" si="16"/>
        <v>0</v>
      </c>
      <c r="G157" s="71">
        <f>IF(ABS('PR-RAS'!D623-SUM('PR-RAS'!D978:D979))&gt;0.001,1,0)</f>
        <v>0</v>
      </c>
      <c r="H157" s="71">
        <f>IF(ABS('PR-RAS'!E623-SUM('PR-RAS'!E978:E979))&gt;0.001,1,0)</f>
        <v>0</v>
      </c>
      <c r="I157" s="141"/>
      <c r="J157" s="141"/>
      <c r="K157" s="71"/>
      <c r="L157" s="71"/>
      <c r="M157" s="71"/>
      <c r="N157" s="71"/>
      <c r="O157" s="71"/>
      <c r="P157" s="71"/>
    </row>
    <row r="158" spans="1:16" ht="15" customHeight="1" x14ac:dyDescent="0.2">
      <c r="A158" s="133">
        <v>132</v>
      </c>
      <c r="B158" s="134" t="str">
        <f t="shared" si="14"/>
        <v>O.K.</v>
      </c>
      <c r="C158" s="117" t="s">
        <v>3164</v>
      </c>
      <c r="D158" s="123"/>
      <c r="E158" s="71">
        <f t="shared" si="15"/>
        <v>0</v>
      </c>
      <c r="F158" s="71">
        <f t="shared" si="16"/>
        <v>0</v>
      </c>
      <c r="G158" s="71">
        <f>IF(ABS('PR-RAS'!D624-SUM('PR-RAS'!D980:D981))&gt;0.001,1,0)</f>
        <v>0</v>
      </c>
      <c r="H158" s="71">
        <f>IF(ABS('PR-RAS'!E624-SUM('PR-RAS'!E980:E981))&gt;0.001,1,0)</f>
        <v>0</v>
      </c>
      <c r="I158" s="141"/>
      <c r="J158" s="141"/>
      <c r="K158" s="71"/>
      <c r="L158" s="71"/>
      <c r="M158" s="71"/>
      <c r="N158" s="71"/>
      <c r="O158" s="71"/>
      <c r="P158" s="71"/>
    </row>
    <row r="159" spans="1:16" ht="15" customHeight="1" x14ac:dyDescent="0.2">
      <c r="A159" s="133">
        <v>133</v>
      </c>
      <c r="B159" s="134" t="str">
        <f t="shared" si="14"/>
        <v>O.K.</v>
      </c>
      <c r="C159" s="117" t="s">
        <v>3165</v>
      </c>
      <c r="D159" s="123"/>
      <c r="E159" s="71">
        <f t="shared" si="15"/>
        <v>0</v>
      </c>
      <c r="F159" s="71">
        <f t="shared" si="16"/>
        <v>0</v>
      </c>
      <c r="G159" s="71">
        <f>IF(ROUND('PR-RAS'!D982,2)&gt;ROUND('PR-RAS'!D633,2),1,0)</f>
        <v>0</v>
      </c>
      <c r="H159" s="71">
        <f>IF(ROUND('PR-RAS'!E982,2)&gt;ROUND('PR-RAS'!E633,2),1,0)</f>
        <v>0</v>
      </c>
      <c r="I159" s="71"/>
      <c r="J159" s="71"/>
      <c r="K159" s="71"/>
      <c r="L159" s="71"/>
      <c r="M159" s="71"/>
      <c r="N159" s="71"/>
      <c r="O159" s="71"/>
      <c r="P159" s="71"/>
    </row>
    <row r="160" spans="1:16" ht="30" customHeight="1" x14ac:dyDescent="0.2">
      <c r="A160" s="133">
        <v>135</v>
      </c>
      <c r="B160" s="134" t="str">
        <f t="shared" si="14"/>
        <v>O.K.</v>
      </c>
      <c r="C160" s="118" t="s">
        <v>3166</v>
      </c>
      <c r="D160" s="123"/>
      <c r="E160" s="71">
        <f t="shared" si="15"/>
        <v>0</v>
      </c>
      <c r="F160" s="71">
        <f t="shared" si="16"/>
        <v>0</v>
      </c>
      <c r="G160" s="71">
        <f>IF(AND(I3=11,O3&lt;&gt;47123,OR(MAX('PR-RAS'!D8:E15)&gt;0,MIN('PR-RAS'!D8:E15)&lt;0)),1,0)</f>
        <v>0</v>
      </c>
      <c r="H160" s="71"/>
      <c r="I160" s="71"/>
      <c r="J160" s="71"/>
      <c r="K160" s="71"/>
      <c r="L160" s="71"/>
      <c r="M160" s="71"/>
      <c r="N160" s="71"/>
      <c r="O160" s="71"/>
      <c r="P160" s="71"/>
    </row>
    <row r="161" spans="1:16" ht="30.75" customHeight="1" x14ac:dyDescent="0.2">
      <c r="A161" s="133">
        <v>136</v>
      </c>
      <c r="B161" s="134" t="str">
        <f t="shared" si="14"/>
        <v>O.K.</v>
      </c>
      <c r="C161" s="119" t="s">
        <v>3167</v>
      </c>
      <c r="D161" s="123"/>
      <c r="E161" s="71">
        <f t="shared" si="15"/>
        <v>0</v>
      </c>
      <c r="F161" s="71">
        <f t="shared" si="16"/>
        <v>0</v>
      </c>
      <c r="G161"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1"/>
      <c r="I161" s="71"/>
      <c r="J161" s="71"/>
      <c r="K161" s="71"/>
      <c r="L161" s="71"/>
      <c r="M161" s="71"/>
      <c r="N161" s="71"/>
      <c r="O161" s="71"/>
      <c r="P161" s="71"/>
    </row>
    <row r="162" spans="1:16" ht="30" customHeight="1" x14ac:dyDescent="0.2">
      <c r="A162" s="133">
        <v>137</v>
      </c>
      <c r="B162" s="134" t="str">
        <f t="shared" si="14"/>
        <v>O.K.</v>
      </c>
      <c r="C162" s="118" t="s">
        <v>3168</v>
      </c>
      <c r="D162" s="123"/>
      <c r="E162" s="71">
        <f t="shared" si="15"/>
        <v>0</v>
      </c>
      <c r="F162" s="71">
        <f t="shared" si="16"/>
        <v>0</v>
      </c>
      <c r="G162" s="71">
        <f>IF(AND(I3=11,MAX('PR-RAS'!D16:E28,'PR-RAS'!D30:E35,'PR-RAS'!D37:E39,'PR-RAS'!D45:E49,'PR-RAS'!D141:E141,'PR-RAS'!D240:E243,'PR-RAS'!D254:E254)&gt;0),1,0)</f>
        <v>0</v>
      </c>
      <c r="H162" s="71"/>
      <c r="I162" s="142"/>
      <c r="J162" s="71"/>
      <c r="K162" s="71"/>
      <c r="L162" s="71"/>
      <c r="M162" s="71"/>
      <c r="N162" s="71"/>
      <c r="O162" s="71"/>
      <c r="P162" s="71"/>
    </row>
    <row r="163" spans="1:16" ht="32.25" customHeight="1" x14ac:dyDescent="0.2">
      <c r="A163" s="133">
        <v>245</v>
      </c>
      <c r="B163" s="134" t="str">
        <f t="shared" ref="B163:B204" si="17">IF(E163=1,"Pogreška",IF(F163=1,"Provjera","O.K."))</f>
        <v>O.K.</v>
      </c>
      <c r="C163" s="119" t="s">
        <v>3169</v>
      </c>
      <c r="D163" s="123"/>
      <c r="E163" s="71">
        <f t="shared" si="15"/>
        <v>0</v>
      </c>
      <c r="F163" s="71">
        <f t="shared" si="16"/>
        <v>0</v>
      </c>
      <c r="G163" s="71">
        <f>IF(AND(I3=11,MAX('PR-RAS'!D209:E209)&gt;0,O3&lt;&gt;51255,O3&lt;&gt;51263,O3&lt;&gt;51343,O3&lt;&gt;51319,O3&lt;&gt;51298,O3&lt;&gt;51302,O3&lt;&gt;51327,O3&lt;&gt;51335,O3&lt;&gt;51280,O3&lt;&gt;51271),1,0)</f>
        <v>0</v>
      </c>
      <c r="H163" s="71"/>
      <c r="I163" s="142"/>
      <c r="J163" s="71"/>
      <c r="K163" s="71"/>
      <c r="L163" s="71"/>
      <c r="M163" s="71"/>
      <c r="N163" s="71"/>
      <c r="O163" s="71"/>
      <c r="P163" s="71"/>
    </row>
    <row r="164" spans="1:16" ht="30" customHeight="1" x14ac:dyDescent="0.2">
      <c r="A164" s="133">
        <v>138</v>
      </c>
      <c r="B164" s="134" t="str">
        <f t="shared" si="17"/>
        <v>O.K.</v>
      </c>
      <c r="C164" s="118" t="s">
        <v>3170</v>
      </c>
      <c r="D164" s="123"/>
      <c r="E164" s="71">
        <f t="shared" si="15"/>
        <v>0</v>
      </c>
      <c r="F164" s="71">
        <f t="shared" si="16"/>
        <v>0</v>
      </c>
      <c r="G164" s="71">
        <f>IF(AND(I3=11,O3&lt;&gt;47107,MAX('PR-RAS'!D255:E255)&gt;0),1,0)</f>
        <v>0</v>
      </c>
      <c r="H164" s="71">
        <f>IF(AND(I3=11,O3&lt;&gt;47107,MIN('PR-RAS'!D255:E255)&lt;0),1,0)</f>
        <v>0</v>
      </c>
      <c r="I164" s="142"/>
      <c r="J164" s="71"/>
      <c r="K164" s="71"/>
      <c r="L164" s="71"/>
      <c r="M164" s="71"/>
      <c r="N164" s="71"/>
      <c r="O164" s="71"/>
      <c r="P164" s="71"/>
    </row>
    <row r="165" spans="1:16" ht="29.25" customHeight="1" x14ac:dyDescent="0.2">
      <c r="A165" s="133">
        <v>139</v>
      </c>
      <c r="B165" s="134" t="str">
        <f t="shared" si="17"/>
        <v>O.K.</v>
      </c>
      <c r="C165" s="119" t="s">
        <v>3171</v>
      </c>
      <c r="D165" s="123"/>
      <c r="E165" s="71">
        <f t="shared" si="15"/>
        <v>0</v>
      </c>
      <c r="F165" s="71">
        <f t="shared" si="16"/>
        <v>0</v>
      </c>
      <c r="G165" s="71">
        <f>IF(AND(I3=11,MAX('PR-RAS'!D424:E426,'PR-RAS'!D429:E429,'PR-RAS'!D439:E441,'PR-RAS'!D445:E445,'PR-RAS'!D446:E446,'PR-RAS'!D461:E461,'PR-RAS'!D462:E462,'PR-RAS'!D465:E468,'PR-RAS'!D471:E471,'PR-RAS'!D483:E483,'PR-RAS'!D488:E489,'PR-RAS'!D500:E500,'PR-RAS'!D501:E501)&gt;0),1,0)</f>
        <v>0</v>
      </c>
      <c r="H165" s="71">
        <f>IF(AND(I3=11,MIN('PR-RAS'!D424:E426,'PR-RAS'!D429:E429,'PR-RAS'!D439:E441,'PR-RAS'!D445:E445,'PR-RAS'!D446:E446,'PR-RAS'!D461:E461,'PR-RAS'!D462:E462,'PR-RAS'!D465:E468,'PR-RAS'!D471:E471,'PR-RAS'!D483:E483,'PR-RAS'!D488:E489,'PR-RAS'!D500:E500,'PR-RAS'!D501:E501)&lt;0),1,0)</f>
        <v>0</v>
      </c>
      <c r="I165" s="71"/>
      <c r="J165" s="71"/>
      <c r="K165" s="71"/>
      <c r="L165" s="71"/>
      <c r="M165" s="71"/>
      <c r="N165" s="71"/>
      <c r="O165" s="71"/>
      <c r="P165" s="71"/>
    </row>
    <row r="166" spans="1:16" ht="18.75" customHeight="1" x14ac:dyDescent="0.2">
      <c r="A166" s="133">
        <v>246</v>
      </c>
      <c r="B166" s="134" t="str">
        <f t="shared" si="17"/>
        <v>O.K.</v>
      </c>
      <c r="C166" s="119" t="s">
        <v>3172</v>
      </c>
      <c r="D166" s="123"/>
      <c r="E166" s="71">
        <f t="shared" si="15"/>
        <v>0</v>
      </c>
      <c r="F166" s="71">
        <f t="shared" si="16"/>
        <v>0</v>
      </c>
      <c r="G166" s="71">
        <f>IF(AND(I3=11,O3&lt;&gt;174,O3&lt;&gt;713,O3&lt;&gt;999,O3&lt;&gt;1966,O3&lt;&gt;2436,O3&lt;&gt;2452,O3&lt;&gt;20157,O3&lt;&gt;22058,O3&lt;&gt;40834,O3&lt;&gt;47037,MAX('PR-RAS'!D428:E428)&gt;0),1,0)</f>
        <v>0</v>
      </c>
      <c r="H166" s="71"/>
      <c r="I166" s="71"/>
      <c r="J166" s="71"/>
      <c r="K166" s="71"/>
      <c r="L166" s="71"/>
      <c r="M166" s="71"/>
      <c r="N166" s="71"/>
      <c r="O166" s="71"/>
      <c r="P166" s="71"/>
    </row>
    <row r="167" spans="1:16" ht="18.75" customHeight="1" x14ac:dyDescent="0.2">
      <c r="A167" s="133">
        <v>247</v>
      </c>
      <c r="B167" s="134" t="str">
        <f t="shared" si="17"/>
        <v>O.K.</v>
      </c>
      <c r="C167" s="297" t="s">
        <v>3173</v>
      </c>
      <c r="D167" s="123"/>
      <c r="E167" s="71">
        <f t="shared" si="15"/>
        <v>0</v>
      </c>
      <c r="F167" s="71">
        <f t="shared" si="16"/>
        <v>0</v>
      </c>
      <c r="G167" s="71">
        <f>IF(AND(I3=11,O3&lt;&gt;1087,O3&lt;&gt;1222,O3&lt;&gt;6120,O3&lt;&gt;47061,O3&lt;&gt;47107,O3&lt;&gt;51441,O3&lt;&gt;51724,MAX('PR-RAS'!D486:E486)&gt;0),1,0)</f>
        <v>0</v>
      </c>
      <c r="H167" s="71"/>
      <c r="I167" s="71"/>
      <c r="J167" s="71"/>
      <c r="K167" s="71"/>
      <c r="L167" s="71"/>
      <c r="M167" s="71"/>
      <c r="N167" s="71"/>
      <c r="O167" s="71"/>
      <c r="P167" s="71"/>
    </row>
    <row r="168" spans="1:16" ht="18.75" customHeight="1" x14ac:dyDescent="0.2">
      <c r="A168" s="133">
        <v>248</v>
      </c>
      <c r="B168" s="134" t="str">
        <f t="shared" si="17"/>
        <v>O.K.</v>
      </c>
      <c r="C168" s="118" t="s">
        <v>3174</v>
      </c>
      <c r="D168" s="123"/>
      <c r="E168" s="71">
        <f t="shared" si="15"/>
        <v>0</v>
      </c>
      <c r="F168" s="71">
        <f t="shared" si="16"/>
        <v>0</v>
      </c>
      <c r="G168" s="71">
        <f>IF(AND(I3=11,O3&lt;&gt;1079,O3&lt;&gt;46237,O3&lt;&gt;47053,O3&lt;&gt;47061,MAX('PR-RAS'!D487:E487)&gt;0),1,0)</f>
        <v>0</v>
      </c>
      <c r="H168" s="71"/>
      <c r="I168" s="71"/>
      <c r="J168" s="71"/>
      <c r="K168" s="71"/>
      <c r="L168" s="71"/>
      <c r="M168" s="71"/>
      <c r="N168" s="71"/>
      <c r="O168" s="71"/>
      <c r="P168" s="71"/>
    </row>
    <row r="169" spans="1:16" ht="30" customHeight="1" x14ac:dyDescent="0.2">
      <c r="A169" s="133">
        <v>140</v>
      </c>
      <c r="B169" s="134" t="str">
        <f t="shared" si="17"/>
        <v>O.K.</v>
      </c>
      <c r="C169" s="118" t="s">
        <v>3175</v>
      </c>
      <c r="D169" s="123"/>
      <c r="E169" s="71">
        <f t="shared" si="15"/>
        <v>0</v>
      </c>
      <c r="F169" s="71">
        <f t="shared" si="16"/>
        <v>0</v>
      </c>
      <c r="G169" s="71">
        <f>IF(AND(I3=11,O3&lt;&gt;721,OR(MAX('PR-RAS'!D505:E505,'PR-RAS'!D615:E615)&gt;0,MIN('PR-RAS'!D505:E505,'PR-RAS'!D615:E615)&lt;0)),1,0)</f>
        <v>0</v>
      </c>
      <c r="H169" s="71"/>
      <c r="I169" s="71"/>
      <c r="J169" s="71"/>
      <c r="K169" s="71"/>
      <c r="L169" s="71"/>
      <c r="M169" s="71"/>
      <c r="N169" s="71"/>
      <c r="O169" s="71"/>
      <c r="P169" s="71"/>
    </row>
    <row r="170" spans="1:16" ht="30" customHeight="1" x14ac:dyDescent="0.2">
      <c r="A170" s="133">
        <v>141</v>
      </c>
      <c r="B170" s="134" t="str">
        <f t="shared" si="17"/>
        <v>O.K.</v>
      </c>
      <c r="C170" s="118" t="s">
        <v>3176</v>
      </c>
      <c r="D170" s="123"/>
      <c r="E170" s="71">
        <f t="shared" si="15"/>
        <v>0</v>
      </c>
      <c r="F170" s="71">
        <f t="shared" si="16"/>
        <v>0</v>
      </c>
      <c r="G170" s="71">
        <f>IF(AND(I3=11,O3&lt;&gt;721,MAX('PR-RAS'!D506:E506,'PR-RAS'!D518:E518,'PR-RAS'!D521:E521,'PR-RAS'!D527:E527,'PR-RAS'!D530:E534,'PR-RAS'!D547:E549,'PR-RAS'!D553:E554,'PR-RAS'!D570:E570,'PR-RAS'!D573:E573,'PR-RAS'!D578:E579)&gt;0),1,0)</f>
        <v>0</v>
      </c>
      <c r="H170" s="71"/>
      <c r="I170" s="71"/>
      <c r="J170" s="71"/>
      <c r="K170" s="71"/>
      <c r="L170" s="71"/>
      <c r="M170" s="71"/>
      <c r="N170" s="71"/>
      <c r="O170" s="71"/>
      <c r="P170" s="71"/>
    </row>
    <row r="171" spans="1:16" ht="30" customHeight="1" x14ac:dyDescent="0.2">
      <c r="A171" s="133">
        <v>142</v>
      </c>
      <c r="B171" s="134" t="str">
        <f t="shared" si="17"/>
        <v>O.K.</v>
      </c>
      <c r="C171" s="118" t="s">
        <v>3177</v>
      </c>
      <c r="D171" s="123"/>
      <c r="E171" s="71">
        <f t="shared" si="15"/>
        <v>0</v>
      </c>
      <c r="F171" s="71">
        <f t="shared" si="16"/>
        <v>0</v>
      </c>
      <c r="G171" s="71">
        <f>IF(AND(I3=11,O3&lt;&gt;46237,OR(MAX('PR-RAS'!D589:E589)&gt;0,MIN('PR-RAS'!D589:E589)&lt;0)),1,0)</f>
        <v>0</v>
      </c>
      <c r="H171" s="71"/>
      <c r="I171" s="71"/>
      <c r="J171" s="71"/>
      <c r="K171" s="71"/>
      <c r="L171" s="71"/>
      <c r="M171" s="71"/>
      <c r="N171" s="71"/>
      <c r="O171" s="71"/>
      <c r="P171" s="71"/>
    </row>
    <row r="172" spans="1:16" ht="28.5" customHeight="1" x14ac:dyDescent="0.2">
      <c r="A172" s="133">
        <v>143</v>
      </c>
      <c r="B172" s="134" t="str">
        <f t="shared" si="17"/>
        <v>O.K.</v>
      </c>
      <c r="C172" s="119" t="s">
        <v>3178</v>
      </c>
      <c r="D172" s="123"/>
      <c r="E172" s="71">
        <f t="shared" si="15"/>
        <v>0</v>
      </c>
      <c r="F172" s="71">
        <f t="shared" si="16"/>
        <v>0</v>
      </c>
      <c r="G172" s="71">
        <f>IF(AND(I3=11,O3&lt;&gt;174,O3&lt;&gt;51255,O3&lt;&gt;51263,O3&lt;&gt;51271,O3&lt;&gt;51280,O3&lt;&gt;51298,O3&lt;&gt;51302,O3&lt;&gt;51319,O3&lt;&gt;51327,O3&lt;&gt;51335,O3&lt;&gt;51343,OR(MAX('PR-RAS'!D594:E598)&gt;0,MIN('PR-RAS'!D594:E598)&lt;0)),1,0)</f>
        <v>0</v>
      </c>
      <c r="H172" s="71"/>
      <c r="I172" s="71"/>
      <c r="J172" s="71"/>
      <c r="K172" s="71"/>
      <c r="L172" s="71"/>
      <c r="M172" s="71"/>
      <c r="N172" s="71"/>
      <c r="O172" s="71"/>
      <c r="P172" s="71"/>
    </row>
    <row r="173" spans="1:16" ht="30" customHeight="1" x14ac:dyDescent="0.2">
      <c r="A173" s="133">
        <v>144</v>
      </c>
      <c r="B173" s="134" t="str">
        <f t="shared" si="17"/>
        <v>O.K.</v>
      </c>
      <c r="C173" s="119" t="s">
        <v>3179</v>
      </c>
      <c r="D173" s="123"/>
      <c r="E173" s="71">
        <f t="shared" si="15"/>
        <v>0</v>
      </c>
      <c r="F173" s="71">
        <f t="shared" si="16"/>
        <v>0</v>
      </c>
      <c r="G173" s="71">
        <f>IF(AND(I3=11,MAX('PR-RAS'!D592:E592,'PR-RAS'!D610:E610,'PR-RAS'!D611:E611,'PR-RAS'!D614:E614,'PR-RAS'!D626:E626,'PR-RAS'!D628:E628,'PR-RAS'!D631:E631,'PR-RAS'!D634:E634,'PR-RAS'!D711:E711,'PR-RAS'!D728:E728,'PR-RAS'!D732:E732,'PR-RAS'!D734:E734)&lt;&gt;0),1,0)</f>
        <v>0</v>
      </c>
      <c r="H173" s="71"/>
      <c r="I173" s="71"/>
      <c r="J173" s="71"/>
      <c r="K173" s="71"/>
      <c r="L173" s="71"/>
      <c r="M173" s="71"/>
      <c r="N173" s="71"/>
      <c r="O173" s="71"/>
      <c r="P173" s="71"/>
    </row>
    <row r="174" spans="1:16" ht="21" customHeight="1" x14ac:dyDescent="0.2">
      <c r="A174" s="133">
        <v>249</v>
      </c>
      <c r="B174" s="134" t="str">
        <f t="shared" si="17"/>
        <v>O.K.</v>
      </c>
      <c r="C174" s="118" t="s">
        <v>3180</v>
      </c>
      <c r="D174" s="123"/>
      <c r="E174" s="71">
        <f t="shared" si="15"/>
        <v>0</v>
      </c>
      <c r="F174" s="71">
        <f t="shared" si="16"/>
        <v>0</v>
      </c>
      <c r="G174" s="71">
        <f>IF(AND(OR(AND(I3=11,O3&lt;&gt;46237),AND(I3=12,O3&lt;&gt;47053)),MAX('PR-RAS'!D480:E480)&gt;0),1,0)</f>
        <v>0</v>
      </c>
      <c r="H174" s="71"/>
      <c r="I174" s="71"/>
      <c r="J174" s="71"/>
      <c r="K174" s="71"/>
      <c r="L174" s="71"/>
      <c r="M174" s="71"/>
      <c r="N174" s="71"/>
      <c r="O174" s="71"/>
      <c r="P174" s="71"/>
    </row>
    <row r="175" spans="1:16" ht="30" customHeight="1" x14ac:dyDescent="0.2">
      <c r="A175" s="133">
        <v>145</v>
      </c>
      <c r="B175" s="134" t="str">
        <f t="shared" si="17"/>
        <v>O.K.</v>
      </c>
      <c r="C175" s="118" t="s">
        <v>3181</v>
      </c>
      <c r="D175" s="123"/>
      <c r="E175" s="71">
        <f t="shared" si="15"/>
        <v>0</v>
      </c>
      <c r="F175" s="71">
        <f t="shared" si="16"/>
        <v>0</v>
      </c>
      <c r="G175" s="71">
        <f>IF(AND(I3=12,O3&lt;&gt;47123,OR(MAX('PR-RAS'!D8:E15)&gt;0,MIN('PR-RAS'!D8:E15)&lt;0)),1,0)</f>
        <v>0</v>
      </c>
      <c r="H175" s="71"/>
      <c r="I175" s="71"/>
      <c r="J175" s="71"/>
      <c r="K175" s="71"/>
      <c r="L175" s="71"/>
      <c r="M175" s="71"/>
      <c r="N175" s="71"/>
      <c r="O175" s="71"/>
      <c r="P175" s="71"/>
    </row>
    <row r="176" spans="1:16" ht="26.25" customHeight="1" x14ac:dyDescent="0.2">
      <c r="A176" s="133">
        <v>146</v>
      </c>
      <c r="B176" s="134" t="str">
        <f t="shared" si="17"/>
        <v>O.K.</v>
      </c>
      <c r="C176" s="119" t="s">
        <v>3182</v>
      </c>
      <c r="D176" s="123"/>
      <c r="E176" s="71">
        <f t="shared" si="15"/>
        <v>0</v>
      </c>
      <c r="F176" s="71">
        <f t="shared" si="16"/>
        <v>0</v>
      </c>
      <c r="G176" s="71">
        <f>IF(AND(I3=12,MAX('PR-RAS'!D29:E29,'PR-RAS'!D36:E36)&gt;0,O3&lt;&gt;51,O3&lt;&gt;47439,O3&lt;&gt;43214,O3&lt;&gt;47037,O3&lt;&gt;721,O3&lt;&gt;47053,O3&lt;&gt;756,O3&lt;&gt;1222,O3&lt;&gt;47107,O3&lt;&gt;47096,O3&lt;&gt;51409,O3&lt;&gt;51441),1,0)</f>
        <v>0</v>
      </c>
      <c r="H176" s="71"/>
      <c r="I176" s="71"/>
      <c r="J176" s="71"/>
      <c r="K176" s="71"/>
      <c r="L176" s="71"/>
      <c r="M176" s="71"/>
      <c r="N176" s="71"/>
      <c r="O176" s="71"/>
      <c r="P176" s="71"/>
    </row>
    <row r="177" spans="1:16" ht="30" customHeight="1" x14ac:dyDescent="0.2">
      <c r="A177" s="133">
        <v>147</v>
      </c>
      <c r="B177" s="134" t="str">
        <f t="shared" si="17"/>
        <v>O.K.</v>
      </c>
      <c r="C177" s="118" t="s">
        <v>3183</v>
      </c>
      <c r="D177" s="123"/>
      <c r="E177" s="71">
        <f t="shared" si="15"/>
        <v>0</v>
      </c>
      <c r="F177" s="71">
        <f t="shared" si="16"/>
        <v>0</v>
      </c>
      <c r="G177" s="71">
        <f>IF(AND(I3=12,MAX('PR-RAS'!D16:E28,'PR-RAS'!D30:E35,'PR-RAS'!D37:E39,'PR-RAS'!D141:E141,'PR-RAS'!D240:E243)&gt;0),1,0)</f>
        <v>0</v>
      </c>
      <c r="H177" s="71"/>
      <c r="I177" s="121"/>
      <c r="J177" s="141"/>
      <c r="K177" s="141"/>
      <c r="L177" s="141"/>
      <c r="M177" s="143"/>
      <c r="N177" s="141"/>
      <c r="O177" s="143"/>
      <c r="P177" s="71"/>
    </row>
    <row r="178" spans="1:16" ht="19.5" customHeight="1" x14ac:dyDescent="0.2">
      <c r="A178" s="133">
        <v>250</v>
      </c>
      <c r="B178" s="134" t="str">
        <f t="shared" si="17"/>
        <v>O.K.</v>
      </c>
      <c r="C178" s="119" t="s">
        <v>3184</v>
      </c>
      <c r="D178" s="123"/>
      <c r="E178" s="71">
        <f t="shared" si="15"/>
        <v>0</v>
      </c>
      <c r="F178" s="71">
        <f t="shared" si="16"/>
        <v>0</v>
      </c>
      <c r="G178" s="71">
        <f>IF(AND(I3=12,O3&lt;&gt;174,O3&lt;&gt;713,O3&lt;&gt;999,O3&lt;&gt;1222,O3&lt;&gt;20157,O3&lt;&gt;40834,O3&lt;&gt;47037,O3&lt;&gt;47061,MAX('PR-RAS'!D428:E428)&gt;0),1,0)</f>
        <v>0</v>
      </c>
      <c r="H178" s="71"/>
      <c r="I178" s="121"/>
      <c r="J178" s="141"/>
      <c r="K178" s="141"/>
      <c r="L178" s="141"/>
      <c r="M178" s="143"/>
      <c r="N178" s="141"/>
      <c r="O178" s="143"/>
      <c r="P178" s="71"/>
    </row>
    <row r="179" spans="1:16" ht="36.75" customHeight="1" x14ac:dyDescent="0.2">
      <c r="A179" s="133">
        <v>148</v>
      </c>
      <c r="B179" s="134" t="str">
        <f t="shared" si="17"/>
        <v>O.K.</v>
      </c>
      <c r="C179" s="119" t="s">
        <v>3185</v>
      </c>
      <c r="D179" s="123"/>
      <c r="E179" s="71">
        <f t="shared" si="15"/>
        <v>0</v>
      </c>
      <c r="F179" s="71">
        <f t="shared" si="16"/>
        <v>0</v>
      </c>
      <c r="G179" s="71">
        <f>IF(AND(I3=12,MAX('PR-RAS'!D429:E429,'PR-RAS'!D449:E449,'PR-RAS'!D463:E465,'PR-RAS'!D468:E471,'PR-RAS'!D488:E488,'PR-RAS'!D489:E489,'PR-RAS'!D518:E518,'PR-RAS'!D521:E521,'PR-RAS'!D527:E527,'PR-RAS'!D530:E534,'PR-RAS'!D547:E549,'PR-RAS'!D553:E554)&gt;0),1,0)</f>
        <v>0</v>
      </c>
      <c r="H179" s="71"/>
      <c r="I179" s="121"/>
      <c r="J179" s="141"/>
      <c r="K179" s="141"/>
      <c r="L179" s="141"/>
      <c r="M179" s="143"/>
      <c r="N179" s="141"/>
      <c r="O179" s="143"/>
      <c r="P179" s="71"/>
    </row>
    <row r="180" spans="1:16" ht="15.75" customHeight="1" x14ac:dyDescent="0.2">
      <c r="A180" s="133">
        <v>251</v>
      </c>
      <c r="B180" s="134" t="str">
        <f t="shared" si="17"/>
        <v>O.K.</v>
      </c>
      <c r="C180" s="118" t="s">
        <v>3186</v>
      </c>
      <c r="D180" s="123"/>
      <c r="E180" s="71">
        <f t="shared" si="15"/>
        <v>0</v>
      </c>
      <c r="F180" s="71">
        <f t="shared" si="16"/>
        <v>0</v>
      </c>
      <c r="G180" s="71">
        <f>IF(AND(I3=12,O3&lt;&gt;1087,O3&lt;&gt;1222,O3&lt;&gt;47061,O3&lt;&gt;47107,O3&lt;&gt;51441,MAX('PR-RAS'!D486:E486)&gt;0),1,0)</f>
        <v>0</v>
      </c>
      <c r="H180" s="71"/>
      <c r="I180" s="121"/>
      <c r="J180" s="141"/>
      <c r="K180" s="141"/>
      <c r="L180" s="141"/>
      <c r="M180" s="143"/>
      <c r="N180" s="141"/>
      <c r="O180" s="143"/>
      <c r="P180" s="71"/>
    </row>
    <row r="181" spans="1:16" ht="15.75" customHeight="1" x14ac:dyDescent="0.2">
      <c r="A181" s="133">
        <v>252</v>
      </c>
      <c r="B181" s="134" t="str">
        <f t="shared" si="17"/>
        <v>O.K.</v>
      </c>
      <c r="C181" s="118" t="s">
        <v>3187</v>
      </c>
      <c r="D181" s="123"/>
      <c r="E181" s="71">
        <f t="shared" si="15"/>
        <v>0</v>
      </c>
      <c r="F181" s="71">
        <f t="shared" si="16"/>
        <v>0</v>
      </c>
      <c r="G181" s="71">
        <f>IF(AND(I3=12,O3&lt;&gt;1079,O3&lt;&gt;47053,O3&lt;&gt;47061,MAX('PR-RAS'!D487:E487)&gt;0),1,0)</f>
        <v>0</v>
      </c>
      <c r="H181" s="71"/>
      <c r="I181" s="121"/>
      <c r="J181" s="141"/>
      <c r="K181" s="141"/>
      <c r="L181" s="141"/>
      <c r="M181" s="143"/>
      <c r="N181" s="141"/>
      <c r="O181" s="143"/>
      <c r="P181" s="71"/>
    </row>
    <row r="182" spans="1:16" ht="30" customHeight="1" x14ac:dyDescent="0.2">
      <c r="A182" s="133">
        <v>149</v>
      </c>
      <c r="B182" s="134" t="str">
        <f t="shared" si="17"/>
        <v>O.K.</v>
      </c>
      <c r="C182" s="119" t="s">
        <v>3188</v>
      </c>
      <c r="D182" s="123"/>
      <c r="E182" s="71">
        <f t="shared" si="15"/>
        <v>0</v>
      </c>
      <c r="F182" s="71">
        <f t="shared" si="16"/>
        <v>0</v>
      </c>
      <c r="G182" s="71">
        <f>IF(AND(I3=12,MAX('PR-RAS'!D570:E570,'PR-RAS'!D573:E573,'PR-RAS'!D577:E579,'PR-RAS'!D592:E592,'PR-RAS'!D626:E628,'PR-RAS'!D631:E631,'PR-RAS'!D634:E634,'PR-RAS'!D728:E728,'PR-RAS'!D730:E730,'PR-RAS'!D732:E732,'PR-RAS'!D734:E734)&gt;0),1,0)</f>
        <v>0</v>
      </c>
      <c r="H182" s="71"/>
      <c r="I182" s="121"/>
      <c r="J182" s="141"/>
      <c r="K182" s="141"/>
      <c r="L182" s="141"/>
      <c r="M182" s="143"/>
      <c r="N182" s="141"/>
      <c r="O182" s="143"/>
      <c r="P182" s="71"/>
    </row>
    <row r="183" spans="1:16" ht="17.25" customHeight="1" x14ac:dyDescent="0.2">
      <c r="A183" s="133">
        <v>253</v>
      </c>
      <c r="B183" s="134" t="str">
        <f t="shared" si="17"/>
        <v>O.K.</v>
      </c>
      <c r="C183" s="118" t="s">
        <v>3189</v>
      </c>
      <c r="D183" s="123"/>
      <c r="E183" s="71">
        <f t="shared" si="15"/>
        <v>0</v>
      </c>
      <c r="F183" s="71">
        <f t="shared" si="16"/>
        <v>0</v>
      </c>
      <c r="G183" s="71">
        <f>IF(AND(I3=12,O3&lt;&gt;47053,MAX('PR-RAS'!D589:E589)&gt;0),1,0)</f>
        <v>0</v>
      </c>
      <c r="H183" s="71"/>
      <c r="I183" s="121"/>
      <c r="J183" s="141"/>
      <c r="K183" s="141"/>
      <c r="L183" s="141"/>
      <c r="M183" s="143"/>
      <c r="N183" s="141"/>
      <c r="O183" s="143"/>
      <c r="P183" s="71"/>
    </row>
    <row r="184" spans="1:16" ht="17.25" customHeight="1" x14ac:dyDescent="0.2">
      <c r="A184" s="133">
        <v>254</v>
      </c>
      <c r="B184" s="134" t="str">
        <f t="shared" si="17"/>
        <v>O.K.</v>
      </c>
      <c r="C184" s="118" t="s">
        <v>3190</v>
      </c>
      <c r="D184" s="123"/>
      <c r="E184" s="71">
        <f t="shared" si="15"/>
        <v>0</v>
      </c>
      <c r="F184" s="71">
        <f t="shared" si="16"/>
        <v>0</v>
      </c>
      <c r="G184" s="71">
        <f>IF(AND(I3=12,O3&lt;&gt;174,O3&lt;&gt;1087,MAX('PR-RAS'!D596:E598)&gt;0),1,0)</f>
        <v>0</v>
      </c>
      <c r="H184" s="71"/>
      <c r="I184" s="121"/>
      <c r="J184" s="141"/>
      <c r="K184" s="141"/>
      <c r="L184" s="141"/>
      <c r="M184" s="143"/>
      <c r="N184" s="141"/>
      <c r="O184" s="143"/>
      <c r="P184" s="71"/>
    </row>
    <row r="185" spans="1:16" ht="30" customHeight="1" x14ac:dyDescent="0.2">
      <c r="A185" s="133">
        <v>150</v>
      </c>
      <c r="B185" s="134" t="str">
        <f t="shared" si="17"/>
        <v>O.K.</v>
      </c>
      <c r="C185" s="118" t="s">
        <v>3191</v>
      </c>
      <c r="D185" s="123"/>
      <c r="E185" s="71">
        <f t="shared" si="15"/>
        <v>0</v>
      </c>
      <c r="F185" s="71">
        <f t="shared" si="16"/>
        <v>0</v>
      </c>
      <c r="G185" s="71">
        <f>IF(AND(I3=13,MAX('PR-RAS'!D134:E137)&gt;0),1,0)</f>
        <v>0</v>
      </c>
      <c r="H185" s="71"/>
      <c r="I185" s="121"/>
      <c r="J185" s="141"/>
      <c r="K185" s="141"/>
      <c r="L185" s="141"/>
      <c r="M185" s="141"/>
      <c r="N185" s="71"/>
      <c r="O185" s="71"/>
      <c r="P185" s="71"/>
    </row>
    <row r="186" spans="1:16" ht="30" customHeight="1" x14ac:dyDescent="0.2">
      <c r="A186" s="133">
        <v>151</v>
      </c>
      <c r="B186" s="134" t="str">
        <f t="shared" si="17"/>
        <v>O.K.</v>
      </c>
      <c r="C186" s="119" t="s">
        <v>3192</v>
      </c>
      <c r="D186" s="123"/>
      <c r="E186" s="71">
        <f t="shared" si="15"/>
        <v>0</v>
      </c>
      <c r="F186" s="71">
        <f t="shared" si="16"/>
        <v>0</v>
      </c>
      <c r="G186" s="71">
        <f>IF(AND(I3=21,MAX('PR-RAS'!D8:E39,'PR-RAS'!D45:E49,'PR-RAS'!D141:E141,'PR-RAS'!D175:E175,'PR-RAS'!D203:E203,'PR-RAS'!D240:E243,'PR-RAS'!D253:E258,'PR-RAS'!D349:E349,'PR-RAS'!D377:E377)&gt;0),1,0)</f>
        <v>0</v>
      </c>
      <c r="H186" s="71"/>
      <c r="I186" s="141"/>
      <c r="J186" s="121"/>
      <c r="K186" s="141"/>
      <c r="L186" s="141"/>
      <c r="M186" s="141"/>
      <c r="N186" s="71"/>
      <c r="O186" s="71"/>
      <c r="P186" s="71"/>
    </row>
    <row r="187" spans="1:16" ht="30" customHeight="1" x14ac:dyDescent="0.2">
      <c r="A187" s="133">
        <v>152</v>
      </c>
      <c r="B187" s="134" t="str">
        <f t="shared" si="17"/>
        <v>O.K.</v>
      </c>
      <c r="C187" s="118" t="s">
        <v>3193</v>
      </c>
      <c r="D187" s="123"/>
      <c r="E187" s="71">
        <f t="shared" si="15"/>
        <v>0</v>
      </c>
      <c r="F187" s="71">
        <f t="shared" si="16"/>
        <v>0</v>
      </c>
      <c r="G187" s="71">
        <f>IF(AND(I3=21,MAX('PR-RAS'!D401:E401,'PR-RAS'!D422:E426,'PR-RAS'!D429:E429,'PR-RAS'!D439:E441,'PR-RAS'!D445:E446,'PR-RAS'!D460:E462,'PR-RAS'!D465:E468,'PR-RAS'!D471:E471,'PR-RAS'!D480:E480,'PR-RAS'!D483:E483,'PR-RAS'!D485:E489)&gt;0),1,0)</f>
        <v>0</v>
      </c>
      <c r="H187" s="71"/>
      <c r="I187" s="141"/>
      <c r="J187" s="121"/>
      <c r="K187" s="141"/>
      <c r="L187" s="141"/>
      <c r="M187" s="141"/>
      <c r="N187" s="71"/>
      <c r="O187" s="71"/>
      <c r="P187" s="71"/>
    </row>
    <row r="188" spans="1:16" ht="30" customHeight="1" x14ac:dyDescent="0.2">
      <c r="A188" s="133">
        <v>153</v>
      </c>
      <c r="B188" s="134" t="str">
        <f t="shared" si="17"/>
        <v>O.K.</v>
      </c>
      <c r="C188" s="118" t="s">
        <v>3194</v>
      </c>
      <c r="D188" s="123"/>
      <c r="E188" s="71">
        <f t="shared" si="15"/>
        <v>0</v>
      </c>
      <c r="F188" s="71">
        <f t="shared" si="16"/>
        <v>0</v>
      </c>
      <c r="G188" s="71">
        <f>IF(AND(I3=21,MAX('PR-RAS'!D499:E501,'PR-RAS'!D505:E506,'PR-RAS'!D518:E518,'PR-RAS'!D521:E524,'PR-RAS'!D527:E527,'PR-RAS'!D530:E534,'PR-RAS'!D537:E537,'PR-RAS'!D547:E549,'PR-RAS'!D553:E554,'PR-RAS'!D570:E570,'PR-RAS'!D573:E579,'PR-RAS'!D589:E589,'PR-RAS'!D592:E592)&gt;0),1,0)</f>
        <v>0</v>
      </c>
      <c r="H188" s="71"/>
      <c r="I188" s="141"/>
      <c r="J188" s="121"/>
      <c r="K188" s="141"/>
      <c r="L188" s="141"/>
      <c r="M188" s="141"/>
      <c r="N188" s="71"/>
      <c r="O188" s="71"/>
      <c r="P188" s="71"/>
    </row>
    <row r="189" spans="1:16" ht="30" customHeight="1" x14ac:dyDescent="0.2">
      <c r="A189" s="133">
        <v>154</v>
      </c>
      <c r="B189" s="134" t="str">
        <f t="shared" si="17"/>
        <v>O.K.</v>
      </c>
      <c r="C189" s="118" t="s">
        <v>3195</v>
      </c>
      <c r="D189" s="123"/>
      <c r="E189" s="71">
        <f t="shared" si="15"/>
        <v>0</v>
      </c>
      <c r="F189" s="71">
        <f t="shared" si="16"/>
        <v>0</v>
      </c>
      <c r="G189" s="71">
        <f>IF(AND(I3=21,MAX('PR-RAS'!D594:E598,'PR-RAS'!D609:E611,'PR-RAS'!D615:E616,'PR-RAS'!D626:E628,'PR-RAS'!D631:E631,'PR-RAS'!D634:E634,'PR-RAS'!D711:E711,'PR-RAS'!D728:E728,'PR-RAS'!D730:E730,'PR-RAS'!D732:E732,'PR-RAS'!D734:E734)&gt;0),1,0)</f>
        <v>0</v>
      </c>
      <c r="H189" s="71"/>
      <c r="I189" s="141"/>
      <c r="J189" s="121"/>
      <c r="K189" s="141"/>
      <c r="L189" s="141"/>
      <c r="M189" s="141"/>
      <c r="N189" s="71"/>
      <c r="O189" s="71"/>
      <c r="P189" s="71"/>
    </row>
    <row r="190" spans="1:16" ht="30" customHeight="1" x14ac:dyDescent="0.2">
      <c r="A190" s="133">
        <v>255</v>
      </c>
      <c r="B190" s="134" t="str">
        <f t="shared" si="17"/>
        <v>O.K.</v>
      </c>
      <c r="C190" s="118" t="s">
        <v>3196</v>
      </c>
      <c r="D190" s="123"/>
      <c r="E190" s="71">
        <f>MAX(G190:K190)</f>
        <v>0</v>
      </c>
      <c r="F190" s="71">
        <f>MAX(L190:O190)</f>
        <v>0</v>
      </c>
      <c r="G190" s="141">
        <f>IF(AND(OR(I3=21,I3=31,I3=41,I3=42),MAX('PR-RAS'!D653:E653,'PR-RAS'!D655:E655)&gt;0),1,0)</f>
        <v>0</v>
      </c>
      <c r="H190" s="71"/>
      <c r="I190" s="141"/>
      <c r="J190" s="121"/>
      <c r="K190" s="141"/>
      <c r="M190" s="141"/>
      <c r="N190" s="71"/>
      <c r="O190" s="71"/>
      <c r="P190" s="71"/>
    </row>
    <row r="191" spans="1:16" ht="51" customHeight="1" x14ac:dyDescent="0.2">
      <c r="A191" s="133">
        <v>256</v>
      </c>
      <c r="B191" s="134" t="str">
        <f t="shared" si="17"/>
        <v>O.K.</v>
      </c>
      <c r="C191" s="118" t="s">
        <v>3197</v>
      </c>
      <c r="D191" s="123"/>
      <c r="E191" s="71">
        <f t="shared" si="15"/>
        <v>0</v>
      </c>
      <c r="F191" s="71">
        <f t="shared" si="16"/>
        <v>0</v>
      </c>
      <c r="G191" s="71">
        <f>IF(AND(I3=22,OR('PR-RAS'!D654&gt;'PR-RAS'!D653,'PR-RAS'!E654&gt;'PR-RAS'!E653,'PR-RAS'!D656&gt;'PR-RAS'!D655,'PR-RAS'!E656&gt;'PR-RAS'!E655)),1,0)</f>
        <v>0</v>
      </c>
      <c r="H191" s="71"/>
      <c r="I191" s="141"/>
      <c r="J191" s="121"/>
      <c r="K191" s="141"/>
      <c r="L191" s="141">
        <f>IF(AND(MAX('PR-RAS'!D654:E654,'PR-RAS'!D656:E656)&gt;0,I3=22),1,0)</f>
        <v>0</v>
      </c>
      <c r="M191" s="141"/>
      <c r="N191" s="71"/>
      <c r="O191" s="71"/>
      <c r="P191" s="71"/>
    </row>
    <row r="192" spans="1:16" ht="30" customHeight="1" x14ac:dyDescent="0.2">
      <c r="A192" s="133">
        <v>155</v>
      </c>
      <c r="B192" s="134" t="str">
        <f t="shared" si="17"/>
        <v>O.K.</v>
      </c>
      <c r="C192" s="118" t="s">
        <v>3198</v>
      </c>
      <c r="D192" s="123"/>
      <c r="E192" s="71">
        <f t="shared" si="15"/>
        <v>0</v>
      </c>
      <c r="F192" s="71">
        <f t="shared" si="16"/>
        <v>0</v>
      </c>
      <c r="G192" s="71">
        <f>IF(AND(I3=22,MAX('PR-RAS'!D17:E22,'PR-RAS'!D26:E26,'PR-RAS'!D30:E30,'PR-RAS'!D32:E32,'PR-RAS'!D37:E39,'PR-RAS'!D45:E49,'PR-RAS'!D134:E138,'PR-RAS'!D141:E141,'PR-RAS'!D175:E175,'PR-RAS'!D203:E203,'PR-RAS'!D253:E258)&gt;0),1,0)</f>
        <v>0</v>
      </c>
      <c r="H192" s="71"/>
      <c r="I192" s="141"/>
      <c r="J192" s="121"/>
      <c r="K192" s="141"/>
      <c r="L192" s="141"/>
      <c r="M192" s="141"/>
      <c r="N192" s="71"/>
      <c r="O192" s="71"/>
      <c r="P192" s="71"/>
    </row>
    <row r="193" spans="1:16" ht="30" customHeight="1" x14ac:dyDescent="0.2">
      <c r="A193" s="133">
        <v>156</v>
      </c>
      <c r="B193" s="134" t="str">
        <f t="shared" si="17"/>
        <v>O.K.</v>
      </c>
      <c r="C193" s="297" t="s">
        <v>3199</v>
      </c>
      <c r="D193" s="123"/>
      <c r="E193" s="71">
        <f t="shared" si="15"/>
        <v>0</v>
      </c>
      <c r="F193" s="71">
        <f t="shared" si="16"/>
        <v>0</v>
      </c>
      <c r="G193" s="71">
        <f>IF(AND(I3=22,MAX('PR-RAS'!D349:E349,'PR-RAS'!D377:E377,'PR-RAS'!D401:E401,'PR-RAS'!D422:E426,'PR-RAS'!D429:E429,'PR-RAS'!D439:E441,'PR-RAS'!D445:E446,'PR-RAS'!D460:E462,'PR-RAS'!D465:E468,'PR-RAS'!D471:E471,'PR-RAS'!D480:E480,'PR-RAS'!D483:E483)&gt;0),1,0)</f>
        <v>0</v>
      </c>
      <c r="H193" s="71"/>
      <c r="I193" s="141"/>
      <c r="J193" s="121"/>
      <c r="K193" s="141"/>
      <c r="L193" s="141"/>
      <c r="M193" s="141"/>
      <c r="N193" s="71"/>
      <c r="O193" s="71"/>
      <c r="P193" s="71"/>
    </row>
    <row r="194" spans="1:16" ht="28.5" customHeight="1" x14ac:dyDescent="0.2">
      <c r="A194" s="133">
        <v>157</v>
      </c>
      <c r="B194" s="134" t="str">
        <f t="shared" si="17"/>
        <v>O.K.</v>
      </c>
      <c r="C194" s="118" t="s">
        <v>3200</v>
      </c>
      <c r="D194" s="123"/>
      <c r="E194" s="71">
        <f t="shared" si="15"/>
        <v>0</v>
      </c>
      <c r="F194" s="71">
        <f t="shared" si="16"/>
        <v>0</v>
      </c>
      <c r="G194" s="71">
        <f>IF(AND(I3=22,MAX('PR-RAS'!D499:E501,'PR-RAS'!D505:E506,'PR-RAS'!D518:E518,'PR-RAS'!D521:E524,'PR-RAS'!D527:E527,'PR-RAS'!D530:E534,'PR-RAS'!D537:E537,'PR-RAS'!D547:E549,'PR-RAS'!D553:E554,'PR-RAS'!D570:E570,'PR-RAS'!D573:E579,'PR-RAS'!D589:E589,'PR-RAS'!D592:E592)&gt;0),1,0)</f>
        <v>0</v>
      </c>
      <c r="H194" s="71"/>
      <c r="I194" s="141"/>
      <c r="J194" s="121"/>
      <c r="K194" s="141"/>
      <c r="L194" s="141"/>
      <c r="M194" s="141"/>
      <c r="N194" s="71"/>
      <c r="O194" s="71"/>
      <c r="P194" s="71"/>
    </row>
    <row r="195" spans="1:16" ht="30" customHeight="1" x14ac:dyDescent="0.2">
      <c r="A195" s="133">
        <v>158</v>
      </c>
      <c r="B195" s="134" t="str">
        <f t="shared" si="17"/>
        <v>O.K.</v>
      </c>
      <c r="C195" s="119" t="s">
        <v>3201</v>
      </c>
      <c r="D195" s="123"/>
      <c r="E195" s="71">
        <f t="shared" si="15"/>
        <v>0</v>
      </c>
      <c r="F195" s="71">
        <f t="shared" si="16"/>
        <v>0</v>
      </c>
      <c r="G195" s="71">
        <f>IF(AND(I3=22,MAX('PR-RAS'!D609:E611,'PR-RAS'!D615:E615,'PR-RAS'!D616:E616,'PR-RAS'!D626:E628,'PR-RAS'!D631:E631,'PR-RAS'!D634:E634,'PR-RAS'!D711:E711,'PR-RAS'!D728:E728,'PR-RAS'!D732:E732,'PR-RAS'!D734:E734)&gt;0),1,0)</f>
        <v>0</v>
      </c>
      <c r="H195" s="71"/>
      <c r="I195" s="141"/>
      <c r="J195" s="121"/>
      <c r="K195" s="141"/>
      <c r="L195" s="141"/>
      <c r="M195" s="141"/>
      <c r="N195" s="71"/>
      <c r="O195" s="71"/>
      <c r="P195" s="71"/>
    </row>
    <row r="196" spans="1:16" ht="30.75" customHeight="1" x14ac:dyDescent="0.2">
      <c r="A196" s="133">
        <v>159</v>
      </c>
      <c r="B196" s="134" t="str">
        <f t="shared" si="17"/>
        <v>O.K.</v>
      </c>
      <c r="C196" s="118" t="s">
        <v>3202</v>
      </c>
      <c r="D196" s="123"/>
      <c r="E196" s="71">
        <f t="shared" si="15"/>
        <v>0</v>
      </c>
      <c r="F196" s="71">
        <f t="shared" si="16"/>
        <v>0</v>
      </c>
      <c r="G196" s="71">
        <f>IF(AND(I3=23,MAX('PR-RAS'!D17:E22,'PR-RAS'!D26:E26,'PR-RAS'!D30:E30,'PR-RAS'!D32:E32,'PR-RAS'!D37:E39,'PR-RAS'!D45:E49,'PR-RAS'!D77:E81,'PR-RAS'!D134:E137,'PR-RAS'!D175:E175,'PR-RAS'!D203:E203,'PR-RAS'!D240:E243,'PR-RAS'!D247:E251,'PR-RAS'!D253:E258,'PR-RAS'!D349:E349,'PR-RAS'!D377:E377,'PR-RAS'!D401:E401)&gt;0),1,0)</f>
        <v>0</v>
      </c>
      <c r="H196" s="71"/>
      <c r="I196" s="141"/>
      <c r="J196" s="121"/>
      <c r="K196" s="121"/>
      <c r="L196" s="141"/>
      <c r="M196" s="141"/>
      <c r="N196" s="141"/>
      <c r="O196" s="71"/>
      <c r="P196" s="71"/>
    </row>
    <row r="197" spans="1:16" ht="30" customHeight="1" x14ac:dyDescent="0.2">
      <c r="A197" s="133">
        <v>160</v>
      </c>
      <c r="B197" s="134" t="str">
        <f t="shared" si="17"/>
        <v>O.K.</v>
      </c>
      <c r="C197" s="297" t="s">
        <v>3203</v>
      </c>
      <c r="D197" s="123"/>
      <c r="E197" s="71">
        <f t="shared" si="15"/>
        <v>0</v>
      </c>
      <c r="F197" s="71">
        <f t="shared" si="16"/>
        <v>0</v>
      </c>
      <c r="G197" s="71">
        <f>IF(AND(I3=23,MAX('PR-RAS'!D422:E426,'PR-RAS'!D429:E429,'PR-RAS'!D439:E441,'PR-RAS'!D445:E446,'PR-RAS'!D460:E462,'PR-RAS'!D465:E468,'PR-RAS'!D471:E471,'PR-RAS'!D480:E480,'PR-RAS'!D483:E483,'PR-RAS'!D499:E501,'PR-RAS'!D505:E506)&gt;0),1,0)</f>
        <v>0</v>
      </c>
      <c r="H197" s="71"/>
      <c r="I197" s="141"/>
      <c r="J197" s="121"/>
      <c r="K197" s="121"/>
      <c r="L197" s="141"/>
      <c r="M197" s="141"/>
      <c r="N197" s="141"/>
      <c r="O197" s="71"/>
      <c r="P197" s="71"/>
    </row>
    <row r="198" spans="1:16" ht="30" customHeight="1" x14ac:dyDescent="0.2">
      <c r="A198" s="133">
        <v>161</v>
      </c>
      <c r="B198" s="134" t="str">
        <f t="shared" si="17"/>
        <v>O.K.</v>
      </c>
      <c r="C198" s="297" t="s">
        <v>3204</v>
      </c>
      <c r="D198" s="123"/>
      <c r="E198" s="71">
        <f t="shared" si="15"/>
        <v>0</v>
      </c>
      <c r="F198" s="71">
        <f t="shared" si="16"/>
        <v>0</v>
      </c>
      <c r="G198" s="71">
        <f>IF(AND(I3=23,MAX('PR-RAS'!D518:E518,'PR-RAS'!D521:E524,'PR-RAS'!D527:E527,'PR-RAS'!D530:E534,'PR-RAS'!D537:E537,'PR-RAS'!D547:E549,'PR-RAS'!D553:E554,'PR-RAS'!D570:E570,'PR-RAS'!D573:E579,'PR-RAS'!D589:E589,'PR-RAS'!D592:E592)&gt;0),1,0)</f>
        <v>0</v>
      </c>
      <c r="H198" s="71"/>
      <c r="I198" s="141"/>
      <c r="J198" s="121"/>
      <c r="K198" s="121"/>
      <c r="L198" s="141"/>
      <c r="M198" s="141"/>
      <c r="N198" s="141"/>
      <c r="O198" s="71"/>
      <c r="P198" s="71"/>
    </row>
    <row r="199" spans="1:16" ht="30" customHeight="1" x14ac:dyDescent="0.2">
      <c r="A199" s="133">
        <v>162</v>
      </c>
      <c r="B199" s="134" t="str">
        <f t="shared" si="17"/>
        <v>O.K.</v>
      </c>
      <c r="C199" s="118" t="s">
        <v>3205</v>
      </c>
      <c r="D199" s="123"/>
      <c r="E199" s="71">
        <f t="shared" si="15"/>
        <v>0</v>
      </c>
      <c r="F199" s="71">
        <f t="shared" si="16"/>
        <v>0</v>
      </c>
      <c r="G199" s="71">
        <f>IF(AND(I3=23,MAX('PR-RAS'!D609:E611,'PR-RAS'!D615:E616,'PR-RAS'!D626:E628,'PR-RAS'!D631:E631,'PR-RAS'!D634:E634,'PR-RAS'!D711:E711,'PR-RAS'!D728:E728,'PR-RAS'!D730:E730,'PR-RAS'!D732:E732,'PR-RAS'!D734:E734)&gt;0),1,0)</f>
        <v>0</v>
      </c>
      <c r="H199" s="71"/>
      <c r="I199" s="141"/>
      <c r="J199" s="121"/>
      <c r="K199" s="121"/>
      <c r="L199" s="141"/>
      <c r="M199" s="141"/>
      <c r="N199" s="141"/>
      <c r="O199" s="71"/>
      <c r="P199" s="71"/>
    </row>
    <row r="200" spans="1:16" ht="30" customHeight="1" x14ac:dyDescent="0.2">
      <c r="A200" s="133">
        <v>163</v>
      </c>
      <c r="B200" s="134" t="str">
        <f t="shared" si="17"/>
        <v>O.K.</v>
      </c>
      <c r="C200" s="118" t="s">
        <v>3206</v>
      </c>
      <c r="D200" s="123"/>
      <c r="E200" s="71">
        <f t="shared" si="15"/>
        <v>0</v>
      </c>
      <c r="F200" s="71">
        <f t="shared" si="16"/>
        <v>0</v>
      </c>
      <c r="G200" s="71">
        <f>IF(AND(I3=31,MAX('PR-RAS'!D8:E39,'PR-RAS'!D45:E49,'PR-RAS'!D141:E141,'PR-RAS'!D175:E175,'PR-RAS'!D203:E203,'PR-RAS'!D240:E243,'PR-RAS'!D253:E258,'PR-RAS'!D349:E349,'PR-RAS'!D377:E377,'PR-RAS'!D401:E401)&gt;0),1,0)</f>
        <v>0</v>
      </c>
      <c r="H200" s="71"/>
      <c r="I200" s="141"/>
      <c r="J200" s="121"/>
      <c r="K200" s="141"/>
      <c r="L200" s="141"/>
      <c r="M200" s="141"/>
      <c r="N200" s="71"/>
      <c r="O200" s="71"/>
      <c r="P200" s="71"/>
    </row>
    <row r="201" spans="1:16" ht="30" customHeight="1" x14ac:dyDescent="0.2">
      <c r="A201" s="133">
        <v>164</v>
      </c>
      <c r="B201" s="134" t="str">
        <f t="shared" si="17"/>
        <v>O.K.</v>
      </c>
      <c r="C201" s="118" t="s">
        <v>3207</v>
      </c>
      <c r="D201" s="123"/>
      <c r="E201" s="71">
        <f t="shared" si="15"/>
        <v>0</v>
      </c>
      <c r="F201" s="71">
        <f t="shared" si="16"/>
        <v>0</v>
      </c>
      <c r="G201" s="71">
        <f>IF(AND(I3=31,MAX('PR-RAS'!D422:E426,'PR-RAS'!D429:E429,'PR-RAS'!D439:E441,'PR-RAS'!D445:E446,'PR-RAS'!D460:E462,'PR-RAS'!D465:E468,'PR-RAS'!D471:E471,'PR-RAS'!D483:E483,'PR-RAS'!D485:E489,'PR-RAS'!D499:E501,'PR-RAS'!D505:E506)&gt;0),1,0)</f>
        <v>0</v>
      </c>
      <c r="H201" s="71"/>
      <c r="I201" s="141"/>
      <c r="J201" s="121"/>
      <c r="K201" s="141"/>
      <c r="L201" s="141"/>
      <c r="M201" s="141"/>
      <c r="N201" s="71"/>
      <c r="O201" s="71"/>
      <c r="P201" s="71"/>
    </row>
    <row r="202" spans="1:16" ht="30" customHeight="1" x14ac:dyDescent="0.2">
      <c r="A202" s="133">
        <v>165</v>
      </c>
      <c r="B202" s="134" t="str">
        <f t="shared" si="17"/>
        <v>O.K.</v>
      </c>
      <c r="C202" s="118" t="s">
        <v>3208</v>
      </c>
      <c r="D202" s="123"/>
      <c r="E202" s="71">
        <f t="shared" si="15"/>
        <v>0</v>
      </c>
      <c r="F202" s="71">
        <f t="shared" si="16"/>
        <v>0</v>
      </c>
      <c r="G202" s="71">
        <f>IF(AND(I3=31,MAX('PR-RAS'!D518:E518,'PR-RAS'!D521:E524,'PR-RAS'!D527:E527,'PR-RAS'!D530:E534,'PR-RAS'!D537:E537,'PR-RAS'!D547:E549,'PR-RAS'!D553:E554,'PR-RAS'!D570:E570,'PR-RAS'!D573:E579,'PR-RAS'!D589:E589,'PR-RAS'!D592:E592,'PR-RAS'!D594:E598)&gt;0),1,0)</f>
        <v>0</v>
      </c>
      <c r="H202" s="71"/>
      <c r="I202" s="141"/>
      <c r="J202" s="121"/>
      <c r="K202" s="141"/>
      <c r="L202" s="141"/>
      <c r="M202" s="141"/>
      <c r="N202" s="71"/>
      <c r="O202" s="71"/>
      <c r="P202" s="71"/>
    </row>
    <row r="203" spans="1:16" ht="30" customHeight="1" x14ac:dyDescent="0.2">
      <c r="A203" s="133">
        <v>166</v>
      </c>
      <c r="B203" s="134" t="str">
        <f t="shared" si="17"/>
        <v>O.K.</v>
      </c>
      <c r="C203" s="118" t="s">
        <v>3209</v>
      </c>
      <c r="D203" s="123"/>
      <c r="E203" s="71">
        <f t="shared" si="15"/>
        <v>0</v>
      </c>
      <c r="F203" s="71">
        <f t="shared" si="16"/>
        <v>0</v>
      </c>
      <c r="G203" s="71">
        <f>IF(AND(I3=31,MAX('PR-RAS'!D615:E616,'PR-RAS'!D626:E628,'PR-RAS'!D631:E631,'PR-RAS'!D634:E634,'PR-RAS'!D653:E653,'PR-RAS'!D655:E655,'PR-RAS'!D711:E711,'PR-RAS'!D728:E728,'PR-RAS'!D730:E730,'PR-RAS'!D732:E732,'PR-RAS'!D734:E734)&gt;0),1,0)</f>
        <v>0</v>
      </c>
      <c r="H203" s="71"/>
      <c r="I203" s="141"/>
      <c r="J203" s="121"/>
      <c r="K203" s="141"/>
      <c r="L203" s="141"/>
      <c r="M203" s="141"/>
      <c r="N203" s="71"/>
      <c r="O203" s="71"/>
      <c r="P203" s="71"/>
    </row>
    <row r="204" spans="1:16" ht="30" customHeight="1" x14ac:dyDescent="0.2">
      <c r="A204" s="133">
        <v>167</v>
      </c>
      <c r="B204" s="134" t="str">
        <f t="shared" si="17"/>
        <v>O.K.</v>
      </c>
      <c r="C204" s="118" t="s">
        <v>3210</v>
      </c>
      <c r="D204" s="123"/>
      <c r="E204" s="71">
        <f t="shared" si="15"/>
        <v>0</v>
      </c>
      <c r="F204" s="71">
        <f t="shared" si="16"/>
        <v>0</v>
      </c>
      <c r="G204" s="71">
        <f>IF(AND(I3=41,O3&lt;&gt;23911,O3&lt;&gt;25843,MAX('PR-RAS'!D134:E137)&gt;0),1,0)</f>
        <v>0</v>
      </c>
      <c r="H204" s="71"/>
      <c r="I204" s="141"/>
      <c r="J204" s="121"/>
      <c r="K204" s="141"/>
      <c r="L204" s="141"/>
      <c r="M204" s="141"/>
      <c r="N204" s="71"/>
      <c r="O204" s="71"/>
      <c r="P204" s="71"/>
    </row>
    <row r="205" spans="1:16" ht="30" customHeight="1" x14ac:dyDescent="0.2">
      <c r="A205" s="133">
        <v>168</v>
      </c>
      <c r="B205" s="134" t="str">
        <f t="shared" ref="B205:B207" si="18">IF(E205=1,"Pogreška",IF(F205=1,"Provjera","O.K."))</f>
        <v>O.K.</v>
      </c>
      <c r="C205" s="119" t="s">
        <v>3211</v>
      </c>
      <c r="D205" s="144"/>
      <c r="E205" s="71">
        <f t="shared" si="15"/>
        <v>0</v>
      </c>
      <c r="F205" s="71">
        <f t="shared" si="16"/>
        <v>0</v>
      </c>
      <c r="G205" s="145">
        <f>IF(AND(I3=41,MAX('PR-RAS'!D8:E39,'PR-RAS'!D138:E138,'PR-RAS'!D141:E141,'PR-RAS'!D175:E175,'PR-RAS'!D349:E349,'PR-RAS'!D401:E401,'PR-RAS'!D422:E426,'PR-RAS'!D429:E429,'PR-RAS'!D439:E441,'PR-RAS'!D445:E445,'PR-RAS'!D446:E446,'PR-RAS'!D460:E462,'PR-RAS'!D465:E468,'PR-RAS'!D487:E489)&gt;0),1,0)</f>
        <v>0</v>
      </c>
      <c r="H205" s="145"/>
      <c r="I205" s="146"/>
      <c r="J205" s="147"/>
      <c r="K205" s="146"/>
      <c r="L205" s="146"/>
      <c r="M205" s="146"/>
      <c r="N205" s="145"/>
      <c r="O205" s="145"/>
      <c r="P205" s="145"/>
    </row>
    <row r="206" spans="1:16" ht="30" customHeight="1" x14ac:dyDescent="0.2">
      <c r="A206" s="133">
        <v>169</v>
      </c>
      <c r="B206" s="134" t="str">
        <f t="shared" si="18"/>
        <v>O.K.</v>
      </c>
      <c r="C206" s="119" t="s">
        <v>3212</v>
      </c>
      <c r="D206" s="144"/>
      <c r="E206" s="71">
        <f t="shared" si="15"/>
        <v>0</v>
      </c>
      <c r="F206" s="71">
        <f t="shared" si="16"/>
        <v>0</v>
      </c>
      <c r="G206" s="145">
        <f>IF(AND(I3=41,MAX('PR-RAS'!D518:E518,'PR-RAS'!D521:E524,'PR-RAS'!D527:E527,'PR-RAS'!D530:E534,'PR-RAS'!D537:E537,'PR-RAS'!D547:E549,'PR-RAS'!D553:E554,'PR-RAS'!D570:E570,'PR-RAS'!D573:E579,'PR-RAS'!D589:E589,'PR-RAS'!D592:E592,'PR-RAS'!D596:E598)&gt;0),1,0)</f>
        <v>0</v>
      </c>
      <c r="H206" s="145"/>
      <c r="I206" s="146"/>
      <c r="J206" s="147"/>
      <c r="K206" s="146"/>
      <c r="L206" s="146"/>
      <c r="M206" s="146"/>
      <c r="N206" s="145"/>
      <c r="O206" s="145"/>
      <c r="P206" s="145"/>
    </row>
    <row r="207" spans="1:16" ht="30" customHeight="1" x14ac:dyDescent="0.2">
      <c r="A207" s="133">
        <v>170</v>
      </c>
      <c r="B207" s="134" t="str">
        <f t="shared" si="18"/>
        <v>O.K.</v>
      </c>
      <c r="C207" s="119" t="s">
        <v>3213</v>
      </c>
      <c r="D207" s="144"/>
      <c r="E207" s="71">
        <f t="shared" si="15"/>
        <v>0</v>
      </c>
      <c r="F207" s="71">
        <f t="shared" si="16"/>
        <v>0</v>
      </c>
      <c r="G207" s="145">
        <f>IF(AND(I3=41,MAX('PR-RAS'!D626:E628,'PR-RAS'!D631:E631,'PR-RAS'!D634:E634,'PR-RAS'!D653:E653,'PR-RAS'!D655:E655,'PR-RAS'!D728:E728,'PR-RAS'!D730:E730,'PR-RAS'!D732:E732,'PR-RAS'!D734:E734)&gt;0),1,0)</f>
        <v>0</v>
      </c>
      <c r="H207" s="145"/>
      <c r="I207" s="146"/>
      <c r="J207" s="147"/>
      <c r="K207" s="146"/>
      <c r="L207" s="146"/>
      <c r="M207" s="146"/>
      <c r="N207" s="148"/>
      <c r="O207" s="145"/>
      <c r="P207" s="145"/>
    </row>
    <row r="208" spans="1:16" ht="30" customHeight="1" x14ac:dyDescent="0.2">
      <c r="A208" s="133">
        <v>171</v>
      </c>
      <c r="B208" s="134" t="str">
        <f t="shared" ref="B208:B274" si="19">IF(E208=1,"Pogreška",IF(F208=1,"Provjera","O.K."))</f>
        <v>O.K.</v>
      </c>
      <c r="C208" s="118" t="s">
        <v>3214</v>
      </c>
      <c r="D208" s="123"/>
      <c r="E208" s="71">
        <f t="shared" si="15"/>
        <v>0</v>
      </c>
      <c r="F208" s="71">
        <f t="shared" si="16"/>
        <v>0</v>
      </c>
      <c r="G208" s="71">
        <f>IF(AND(I3=42,MAX('PR-RAS'!D8:E39,'PR-RAS'!D45:E49,'PR-RAS'!D134:E138,'PR-RAS'!D141:E141,'PR-RAS'!D175:E175,'PR-RAS'!D225:E230,'PR-RAS'!D253:E258,'PR-RAS'!D349:E349,'PR-RAS'!D401:E401)&gt;0),1,0)</f>
        <v>0</v>
      </c>
      <c r="H208" s="71"/>
      <c r="I208" s="121"/>
      <c r="J208" s="141"/>
      <c r="K208" s="141"/>
      <c r="L208" s="141"/>
      <c r="M208" s="141"/>
      <c r="N208" s="71"/>
      <c r="O208" s="71"/>
      <c r="P208" s="71"/>
    </row>
    <row r="209" spans="1:16" ht="30" customHeight="1" x14ac:dyDescent="0.2">
      <c r="A209" s="133">
        <v>172</v>
      </c>
      <c r="B209" s="134" t="str">
        <f t="shared" si="19"/>
        <v>O.K.</v>
      </c>
      <c r="C209" s="118" t="s">
        <v>3215</v>
      </c>
      <c r="D209" s="123"/>
      <c r="E209" s="71">
        <f t="shared" si="15"/>
        <v>0</v>
      </c>
      <c r="F209" s="71">
        <f t="shared" si="16"/>
        <v>0</v>
      </c>
      <c r="G209" s="71">
        <f>IF(AND(I3=42,MAX('PR-RAS'!D422:E426,'PR-RAS'!D429:E429,'PR-RAS'!D439:E441,'PR-RAS'!D445:E446,'PR-RAS'!D460:E462,'PR-RAS'!D465:E468,'PR-RAS'!D471:E471,'PR-RAS'!D480:E480,'PR-RAS'!D483:E483,'PR-RAS'!D485:E489,'PR-RAS'!D518:E518,'PR-RAS'!D521:E524)&gt;0),1,0)</f>
        <v>0</v>
      </c>
      <c r="H209" s="71"/>
      <c r="I209" s="121"/>
      <c r="J209" s="141"/>
      <c r="K209" s="141"/>
      <c r="L209" s="141"/>
      <c r="M209" s="141"/>
      <c r="N209" s="71"/>
      <c r="O209" s="71"/>
      <c r="P209" s="71"/>
    </row>
    <row r="210" spans="1:16" ht="30" customHeight="1" x14ac:dyDescent="0.2">
      <c r="A210" s="133">
        <v>173</v>
      </c>
      <c r="B210" s="134" t="str">
        <f t="shared" si="19"/>
        <v>O.K.</v>
      </c>
      <c r="C210" s="118" t="s">
        <v>3216</v>
      </c>
      <c r="D210" s="123"/>
      <c r="E210" s="71">
        <f t="shared" si="15"/>
        <v>0</v>
      </c>
      <c r="F210" s="71">
        <f t="shared" si="16"/>
        <v>0</v>
      </c>
      <c r="G210" s="71">
        <f>IF(AND(I3=42,MAX('PR-RAS'!D527:E527,'PR-RAS'!D530:E534,'PR-RAS'!D537:E537,'PR-RAS'!D547:E549,'PR-RAS'!D553:E554,'PR-RAS'!D570:E570,'PR-RAS'!D573:E579,'PR-RAS'!D589:E589,'PR-RAS'!D592:E592,'PR-RAS'!D596:E598)&gt;0),1,0)</f>
        <v>0</v>
      </c>
      <c r="H210" s="71"/>
      <c r="I210" s="121"/>
      <c r="J210" s="141"/>
      <c r="K210" s="141"/>
      <c r="L210" s="141"/>
      <c r="M210" s="141"/>
      <c r="N210" s="71"/>
      <c r="O210" s="71"/>
      <c r="P210" s="71"/>
    </row>
    <row r="211" spans="1:16" ht="30" customHeight="1" x14ac:dyDescent="0.2">
      <c r="A211" s="133">
        <v>174</v>
      </c>
      <c r="B211" s="134" t="str">
        <f t="shared" si="19"/>
        <v>O.K.</v>
      </c>
      <c r="C211" s="118" t="s">
        <v>3217</v>
      </c>
      <c r="D211" s="123"/>
      <c r="E211" s="71">
        <f t="shared" si="15"/>
        <v>0</v>
      </c>
      <c r="F211" s="71">
        <f t="shared" si="16"/>
        <v>0</v>
      </c>
      <c r="G211" s="71">
        <f>IF(AND(I3=42,MAX('PR-RAS'!D626:E628,'PR-RAS'!D631:E631,'PR-RAS'!D634:E634,'PR-RAS'!D653:E653,'PR-RAS'!D655:E655,'PR-RAS'!D711:E711,'PR-RAS'!D728:E728,'PR-RAS'!D730:E730,'PR-RAS'!D732:E732,'PR-RAS'!D734:E734)&gt;0),1,0)</f>
        <v>0</v>
      </c>
      <c r="H211" s="71"/>
      <c r="I211" s="121"/>
      <c r="J211" s="141"/>
      <c r="K211" s="141"/>
      <c r="L211" s="141"/>
      <c r="M211" s="141"/>
      <c r="N211" s="71"/>
      <c r="O211" s="71"/>
      <c r="P211" s="71"/>
    </row>
    <row r="212" spans="1:16" ht="51" customHeight="1" x14ac:dyDescent="0.2">
      <c r="A212" s="133">
        <v>175</v>
      </c>
      <c r="B212" s="134" t="str">
        <f t="shared" si="19"/>
        <v>O.K.</v>
      </c>
      <c r="C212" s="118" t="s">
        <v>3218</v>
      </c>
      <c r="D212" s="123"/>
      <c r="E212" s="71">
        <f t="shared" ref="E212:E272" si="20">MAX(G212:K212)</f>
        <v>0</v>
      </c>
      <c r="F212" s="71">
        <f t="shared" si="16"/>
        <v>0</v>
      </c>
      <c r="G212" s="71"/>
      <c r="H212" s="71"/>
      <c r="I212" s="71"/>
      <c r="J212" s="71"/>
      <c r="K212" s="71"/>
      <c r="L212" s="71">
        <f>IF(AND(I3=11,OR(AND('PR-RAS'!D653&lt;&gt;0,'PR-RAS'!D654&lt;&gt;0),AND('PR-RAS'!D655&lt;&gt;0,'PR-RAS'!D656&lt;&gt;0))),1,0)</f>
        <v>0</v>
      </c>
      <c r="M212" s="71">
        <f>IF(AND(I3=11,OR(AND('PR-RAS'!E653&lt;&gt;0,'PR-RAS'!E654&lt;&gt;0),AND('PR-RAS'!E655&lt;&gt;0,'PR-RAS'!E656&lt;&gt;0))),1,0)</f>
        <v>0</v>
      </c>
      <c r="N212" s="71"/>
      <c r="O212" s="71"/>
      <c r="P212" s="71"/>
    </row>
    <row r="213" spans="1:16" ht="30" customHeight="1" x14ac:dyDescent="0.2">
      <c r="A213" s="133">
        <v>176</v>
      </c>
      <c r="B213" s="134" t="str">
        <f t="shared" si="19"/>
        <v>O.K.</v>
      </c>
      <c r="C213" s="118" t="s">
        <v>3219</v>
      </c>
      <c r="D213" s="123"/>
      <c r="E213" s="71">
        <f t="shared" si="20"/>
        <v>0</v>
      </c>
      <c r="F213" s="71">
        <f t="shared" ref="F213:F274" si="21">MAX(L213:O213)</f>
        <v>0</v>
      </c>
      <c r="G213" s="71"/>
      <c r="H213" s="71"/>
      <c r="I213" s="71"/>
      <c r="J213" s="71"/>
      <c r="K213" s="71"/>
      <c r="L213" s="71">
        <f>IF(AND('PR-RAS'!D24&gt;0,'PR-RAS'!D658=0),1,0)</f>
        <v>0</v>
      </c>
      <c r="M213" s="71">
        <f>IF(AND('PR-RAS'!E24&gt;0,'PR-RAS'!E658=0),1,0)</f>
        <v>0</v>
      </c>
      <c r="N213" s="71"/>
      <c r="O213" s="71"/>
      <c r="P213" s="71"/>
    </row>
    <row r="214" spans="1:16" ht="30" customHeight="1" x14ac:dyDescent="0.2">
      <c r="A214" s="133">
        <v>177</v>
      </c>
      <c r="B214" s="134" t="str">
        <f t="shared" si="19"/>
        <v>O.K.</v>
      </c>
      <c r="C214" s="118" t="s">
        <v>3220</v>
      </c>
      <c r="D214" s="123"/>
      <c r="E214" s="71">
        <f t="shared" si="20"/>
        <v>0</v>
      </c>
      <c r="F214" s="71">
        <f t="shared" si="21"/>
        <v>0</v>
      </c>
      <c r="G214" s="71"/>
      <c r="H214" s="71"/>
      <c r="I214" s="71"/>
      <c r="J214" s="71"/>
      <c r="K214" s="71"/>
      <c r="L214" s="71">
        <f>IF(AND('PR-RAS'!D33&gt;0,SUM('PR-RAS'!D659:'PR-RAS'!D660)=0),1,0)</f>
        <v>0</v>
      </c>
      <c r="M214" s="71">
        <f>IF(AND('PR-RAS'!E33&gt;0,SUM('PR-RAS'!E659:'PR-RAS'!E660)=0),1,0)</f>
        <v>0</v>
      </c>
      <c r="N214" s="71"/>
      <c r="O214" s="71"/>
      <c r="P214" s="71"/>
    </row>
    <row r="215" spans="1:16" ht="30" customHeight="1" x14ac:dyDescent="0.2">
      <c r="A215" s="133">
        <v>178</v>
      </c>
      <c r="B215" s="134" t="str">
        <f t="shared" si="19"/>
        <v>O.K.</v>
      </c>
      <c r="C215" s="118" t="s">
        <v>3221</v>
      </c>
      <c r="D215" s="123"/>
      <c r="E215" s="71">
        <f t="shared" si="20"/>
        <v>0</v>
      </c>
      <c r="F215" s="71">
        <f t="shared" si="21"/>
        <v>0</v>
      </c>
      <c r="G215" s="71"/>
      <c r="H215" s="71"/>
      <c r="I215" s="71"/>
      <c r="J215" s="71"/>
      <c r="K215" s="71"/>
      <c r="L215" s="71">
        <f>IF(AND('PR-RAS'!D90&gt;0,'PR-RAS'!D702=0),1,0)</f>
        <v>0</v>
      </c>
      <c r="M215" s="71">
        <f>IF(AND('PR-RAS'!E90&gt;0,'PR-RAS'!E702=0),1,0)</f>
        <v>0</v>
      </c>
      <c r="N215" s="71"/>
      <c r="O215" s="71"/>
      <c r="P215" s="71"/>
    </row>
    <row r="216" spans="1:16" ht="43.5" customHeight="1" x14ac:dyDescent="0.2">
      <c r="A216" s="133">
        <v>179</v>
      </c>
      <c r="B216" s="134" t="str">
        <f t="shared" si="19"/>
        <v>Provjera</v>
      </c>
      <c r="C216" s="118" t="s">
        <v>3222</v>
      </c>
      <c r="D216" s="123"/>
      <c r="E216" s="71">
        <f t="shared" si="20"/>
        <v>0</v>
      </c>
      <c r="F216" s="71">
        <f t="shared" si="21"/>
        <v>1</v>
      </c>
      <c r="G216" s="71"/>
      <c r="H216" s="71"/>
      <c r="I216" s="71"/>
      <c r="J216" s="71"/>
      <c r="K216" s="71"/>
      <c r="L216" s="71">
        <f>IF(AND('PR-RAS'!D117&gt;0,SUM('PR-RAS'!D710:'PR-RAS'!D712)=0),1,0)</f>
        <v>1</v>
      </c>
      <c r="M216" s="71">
        <f>IF(AND('PR-RAS'!E117&gt;0,SUM('PR-RAS'!E710:'PR-RAS'!E712)=0),1,0)</f>
        <v>1</v>
      </c>
      <c r="N216" s="71"/>
      <c r="O216" s="71"/>
      <c r="P216" s="71"/>
    </row>
    <row r="217" spans="1:16" ht="30" customHeight="1" x14ac:dyDescent="0.2">
      <c r="A217" s="133">
        <v>180</v>
      </c>
      <c r="B217" s="134" t="str">
        <f t="shared" si="19"/>
        <v>Provjera</v>
      </c>
      <c r="C217" s="118" t="s">
        <v>3223</v>
      </c>
      <c r="D217" s="123"/>
      <c r="E217" s="71">
        <f t="shared" si="20"/>
        <v>0</v>
      </c>
      <c r="F217" s="71">
        <f t="shared" si="21"/>
        <v>1</v>
      </c>
      <c r="G217" s="71"/>
      <c r="H217" s="71"/>
      <c r="I217" s="71"/>
      <c r="J217" s="71"/>
      <c r="K217" s="71"/>
      <c r="L217" s="71">
        <f>IF(AND('PR-RAS'!D158&gt;0,SUM('PR-RAS'!D716:D717)=0),1,0)</f>
        <v>1</v>
      </c>
      <c r="M217" s="71">
        <f>IF(AND('PR-RAS'!E158&gt;0,SUM('PR-RAS'!E716:E717)=0),1,0)</f>
        <v>1</v>
      </c>
      <c r="N217" s="71"/>
      <c r="O217" s="71"/>
      <c r="P217" s="71"/>
    </row>
    <row r="218" spans="1:16" ht="30" customHeight="1" x14ac:dyDescent="0.2">
      <c r="A218" s="133">
        <v>181</v>
      </c>
      <c r="B218" s="134" t="str">
        <f t="shared" si="19"/>
        <v>Provjera</v>
      </c>
      <c r="C218" s="118" t="s">
        <v>3224</v>
      </c>
      <c r="D218" s="123"/>
      <c r="E218" s="71">
        <f t="shared" si="20"/>
        <v>0</v>
      </c>
      <c r="F218" s="71">
        <f t="shared" si="21"/>
        <v>1</v>
      </c>
      <c r="G218" s="71"/>
      <c r="H218" s="71"/>
      <c r="I218" s="71"/>
      <c r="J218" s="71"/>
      <c r="K218" s="71"/>
      <c r="L218" s="71">
        <f>IF(AND('PR-RAS'!D183&gt;0,'PR-RAS'!D720=0),1,0)</f>
        <v>1</v>
      </c>
      <c r="M218" s="71">
        <f>IF(AND('PR-RAS'!E183&gt;0,'PR-RAS'!E720=0),1,0)</f>
        <v>1</v>
      </c>
      <c r="N218" s="71"/>
      <c r="O218" s="71"/>
      <c r="P218" s="71"/>
    </row>
    <row r="219" spans="1:16" ht="32.25" customHeight="1" x14ac:dyDescent="0.2">
      <c r="A219" s="133">
        <v>182</v>
      </c>
      <c r="B219" s="134" t="str">
        <f t="shared" si="19"/>
        <v>Provjera</v>
      </c>
      <c r="C219" s="118" t="s">
        <v>3225</v>
      </c>
      <c r="D219" s="123"/>
      <c r="E219" s="71">
        <f t="shared" si="20"/>
        <v>0</v>
      </c>
      <c r="F219" s="71">
        <f t="shared" si="21"/>
        <v>1</v>
      </c>
      <c r="G219" s="71"/>
      <c r="H219" s="71"/>
      <c r="I219" s="71"/>
      <c r="J219" s="71"/>
      <c r="K219" s="71"/>
      <c r="L219" s="71">
        <f>IF(AND('PR-RAS'!D184&gt;0,SUM('PR-RAS'!D721:D723)=0),1,0)</f>
        <v>1</v>
      </c>
      <c r="M219" s="71">
        <f>IF(AND('PR-RAS'!E184&gt;0,SUM('PR-RAS'!E721:E723)=0),1,0)</f>
        <v>1</v>
      </c>
      <c r="N219" s="71"/>
      <c r="O219" s="71"/>
      <c r="P219" s="71"/>
    </row>
    <row r="220" spans="1:16" ht="30" customHeight="1" x14ac:dyDescent="0.2">
      <c r="A220" s="133">
        <v>183</v>
      </c>
      <c r="B220" s="134" t="str">
        <f t="shared" si="19"/>
        <v>Provjera</v>
      </c>
      <c r="C220" s="118" t="s">
        <v>3226</v>
      </c>
      <c r="D220" s="123"/>
      <c r="E220" s="71">
        <f t="shared" si="20"/>
        <v>0</v>
      </c>
      <c r="F220" s="71">
        <f t="shared" si="21"/>
        <v>1</v>
      </c>
      <c r="G220" s="71"/>
      <c r="H220" s="71"/>
      <c r="I220" s="71"/>
      <c r="J220" s="71"/>
      <c r="K220" s="71"/>
      <c r="L220" s="71">
        <f>IF(AND('PR-RAS'!D186&gt;0,'PR-RAS'!D724=0),1,0)</f>
        <v>1</v>
      </c>
      <c r="M220" s="71">
        <f>IF(AND('PR-RAS'!E186&gt;0,'PR-RAS'!E724=0),1,0)</f>
        <v>1</v>
      </c>
      <c r="N220" s="71"/>
      <c r="O220" s="71"/>
      <c r="P220" s="71"/>
    </row>
    <row r="221" spans="1:16" ht="30" customHeight="1" x14ac:dyDescent="0.2">
      <c r="A221" s="133">
        <v>184</v>
      </c>
      <c r="B221" s="134" t="str">
        <f t="shared" si="19"/>
        <v>O.K.</v>
      </c>
      <c r="C221" s="118" t="s">
        <v>3227</v>
      </c>
      <c r="D221" s="123"/>
      <c r="E221" s="71">
        <f t="shared" si="20"/>
        <v>0</v>
      </c>
      <c r="F221" s="71">
        <f t="shared" si="21"/>
        <v>0</v>
      </c>
      <c r="G221" s="71"/>
      <c r="H221" s="71"/>
      <c r="I221" s="71"/>
      <c r="J221" s="71"/>
      <c r="K221" s="71"/>
      <c r="L221" s="71">
        <f>IF(AND('PR-RAS'!D189&gt;0,'PR-RAS'!D725=0),1,0)</f>
        <v>0</v>
      </c>
      <c r="M221" s="71">
        <f>IF(AND('PR-RAS'!E189&gt;0,'PR-RAS'!E725=0),1,0)</f>
        <v>0</v>
      </c>
      <c r="N221" s="71"/>
      <c r="O221" s="71"/>
      <c r="P221" s="71"/>
    </row>
    <row r="222" spans="1:16" ht="30" customHeight="1" x14ac:dyDescent="0.2">
      <c r="A222" s="133">
        <v>185</v>
      </c>
      <c r="B222" s="134" t="str">
        <f t="shared" si="19"/>
        <v>Provjera</v>
      </c>
      <c r="C222" s="118" t="s">
        <v>3228</v>
      </c>
      <c r="D222" s="123"/>
      <c r="E222" s="71">
        <f t="shared" si="20"/>
        <v>0</v>
      </c>
      <c r="F222" s="71">
        <f t="shared" si="21"/>
        <v>1</v>
      </c>
      <c r="G222" s="71"/>
      <c r="H222" s="71"/>
      <c r="I222" s="71"/>
      <c r="J222" s="71"/>
      <c r="K222" s="71"/>
      <c r="L222" s="71">
        <f>IF(AND('PR-RAS'!D190&gt;0,'PR-RAS'!D726=0),1,0)</f>
        <v>1</v>
      </c>
      <c r="M222" s="71">
        <f>IF(AND('PR-RAS'!E190&gt;0,'PR-RAS'!E726=0),1,0)</f>
        <v>1</v>
      </c>
      <c r="N222" s="71"/>
      <c r="O222" s="71"/>
      <c r="P222" s="71"/>
    </row>
    <row r="223" spans="1:16" ht="43.5" customHeight="1" x14ac:dyDescent="0.2">
      <c r="A223" s="133">
        <v>186</v>
      </c>
      <c r="B223" s="134" t="str">
        <f t="shared" si="19"/>
        <v>O.K.</v>
      </c>
      <c r="C223" s="118" t="s">
        <v>3229</v>
      </c>
      <c r="D223" s="123"/>
      <c r="E223" s="71">
        <f t="shared" si="20"/>
        <v>0</v>
      </c>
      <c r="F223" s="71">
        <f t="shared" si="21"/>
        <v>0</v>
      </c>
      <c r="G223" s="71"/>
      <c r="H223" s="71"/>
      <c r="I223" s="71"/>
      <c r="J223" s="71"/>
      <c r="K223" s="71"/>
      <c r="L223" s="71">
        <f>IF(AND('PR-RAS'!D208&gt;0,SUM('PR-RAS'!D748:D750)=0),1,0)</f>
        <v>0</v>
      </c>
      <c r="M223" s="71">
        <f>IF(AND('PR-RAS'!E208&gt;0,SUM('PR-RAS'!E748:E750)=0),1,0)</f>
        <v>0</v>
      </c>
      <c r="N223" s="71"/>
      <c r="O223" s="71"/>
      <c r="P223" s="71"/>
    </row>
    <row r="224" spans="1:16" ht="30" customHeight="1" x14ac:dyDescent="0.2">
      <c r="A224" s="133">
        <v>187</v>
      </c>
      <c r="B224" s="134" t="str">
        <f t="shared" si="19"/>
        <v>O.K.</v>
      </c>
      <c r="C224" s="118" t="s">
        <v>3230</v>
      </c>
      <c r="D224" s="123"/>
      <c r="E224" s="71">
        <f t="shared" si="20"/>
        <v>0</v>
      </c>
      <c r="F224" s="71">
        <f t="shared" si="21"/>
        <v>0</v>
      </c>
      <c r="G224" s="71"/>
      <c r="H224" s="71"/>
      <c r="I224" s="71"/>
      <c r="J224" s="71"/>
      <c r="K224" s="71"/>
      <c r="L224" s="71">
        <f>IF(AND('PR-RAS'!D214&gt;0,'PR-RAS'!D758=0),1,0)</f>
        <v>0</v>
      </c>
      <c r="M224" s="71">
        <f>IF(AND('PR-RAS'!E214&gt;0,'PR-RAS'!E758=0),1,0)</f>
        <v>0</v>
      </c>
      <c r="N224" s="71"/>
      <c r="O224" s="71"/>
      <c r="P224" s="71"/>
    </row>
    <row r="225" spans="1:16" ht="30" customHeight="1" x14ac:dyDescent="0.2">
      <c r="A225" s="133">
        <v>189</v>
      </c>
      <c r="B225" s="134" t="str">
        <f t="shared" si="19"/>
        <v>Provjera</v>
      </c>
      <c r="C225" s="118" t="s">
        <v>3231</v>
      </c>
      <c r="D225" s="123"/>
      <c r="E225" s="71">
        <f t="shared" si="20"/>
        <v>0</v>
      </c>
      <c r="F225" s="71">
        <f t="shared" si="21"/>
        <v>1</v>
      </c>
      <c r="G225" s="71"/>
      <c r="H225" s="71"/>
      <c r="I225" s="71"/>
      <c r="J225" s="71"/>
      <c r="K225" s="71"/>
      <c r="L225" s="71">
        <f>IF(AND('PR-RAS'!D265&gt;0,'PR-RAS'!D829=0),1,0)</f>
        <v>1</v>
      </c>
      <c r="M225" s="71">
        <f>IF(AND('PR-RAS'!E265&gt;0,'PR-RAS'!E829=0),1,0)</f>
        <v>1</v>
      </c>
      <c r="N225" s="71"/>
      <c r="O225" s="71"/>
      <c r="P225" s="71"/>
    </row>
    <row r="226" spans="1:16" ht="33" customHeight="1" x14ac:dyDescent="0.2">
      <c r="A226" s="133">
        <v>190</v>
      </c>
      <c r="B226" s="134" t="str">
        <f t="shared" si="19"/>
        <v>O.K.</v>
      </c>
      <c r="C226" s="119" t="s">
        <v>3232</v>
      </c>
      <c r="D226" s="123"/>
      <c r="E226" s="71">
        <f t="shared" si="20"/>
        <v>0</v>
      </c>
      <c r="F226" s="71">
        <f t="shared" si="21"/>
        <v>0</v>
      </c>
      <c r="G226" s="71"/>
      <c r="H226" s="71"/>
      <c r="I226" s="71"/>
      <c r="J226" s="71"/>
      <c r="K226" s="71"/>
      <c r="L226" s="71">
        <f>IF(AND('PR-RAS'!D428&gt;0,SUM('PR-RAS'!D846:D846)=0),1,0)</f>
        <v>0</v>
      </c>
      <c r="M226" s="71">
        <f>IF(AND('PR-RAS'!E428&gt;0,SUM('PR-RAS'!E846:E846)=0),1,0)</f>
        <v>0</v>
      </c>
      <c r="N226" s="71"/>
      <c r="O226" s="71"/>
      <c r="P226" s="71"/>
    </row>
    <row r="227" spans="1:16" ht="30" customHeight="1" x14ac:dyDescent="0.2">
      <c r="A227" s="133">
        <v>191</v>
      </c>
      <c r="B227" s="134" t="str">
        <f t="shared" si="19"/>
        <v>O.K.</v>
      </c>
      <c r="C227" s="119" t="s">
        <v>3233</v>
      </c>
      <c r="D227" s="123"/>
      <c r="E227" s="71">
        <f t="shared" si="20"/>
        <v>0</v>
      </c>
      <c r="F227" s="71">
        <f t="shared" si="21"/>
        <v>0</v>
      </c>
      <c r="G227" s="71"/>
      <c r="H227" s="71"/>
      <c r="I227" s="71"/>
      <c r="J227" s="71"/>
      <c r="K227" s="71"/>
      <c r="L227" s="71">
        <f>IF(AND('PR-RAS'!D431&gt;0,SUM('PR-RAS'!D847:D847)=0),1,0)</f>
        <v>0</v>
      </c>
      <c r="M227" s="71">
        <f>IF(AND('PR-RAS'!E431&gt;0,SUM('PR-RAS'!E847:E847)=0),1,0)</f>
        <v>0</v>
      </c>
      <c r="N227" s="71"/>
      <c r="O227" s="71"/>
      <c r="P227" s="71"/>
    </row>
    <row r="228" spans="1:16" ht="30" customHeight="1" x14ac:dyDescent="0.2">
      <c r="A228" s="133">
        <v>192</v>
      </c>
      <c r="B228" s="134" t="str">
        <f t="shared" si="19"/>
        <v>O.K.</v>
      </c>
      <c r="C228" s="119" t="s">
        <v>3234</v>
      </c>
      <c r="D228" s="123"/>
      <c r="E228" s="71">
        <f t="shared" si="20"/>
        <v>0</v>
      </c>
      <c r="F228" s="71">
        <f t="shared" si="21"/>
        <v>0</v>
      </c>
      <c r="G228" s="71"/>
      <c r="H228" s="71"/>
      <c r="I228" s="71"/>
      <c r="J228" s="71"/>
      <c r="K228" s="71"/>
      <c r="L228" s="71">
        <f>IF(AND('PR-RAS'!D432&gt;0,SUM('PR-RAS'!D848:D848)=0),1,0)</f>
        <v>0</v>
      </c>
      <c r="M228" s="71">
        <f>IF(AND('PR-RAS'!E432&gt;0,SUM('PR-RAS'!E848:E848)=0),1,0)</f>
        <v>0</v>
      </c>
      <c r="N228" s="71"/>
      <c r="O228" s="71"/>
      <c r="P228" s="71"/>
    </row>
    <row r="229" spans="1:16" ht="30" customHeight="1" x14ac:dyDescent="0.2">
      <c r="A229" s="133">
        <v>193</v>
      </c>
      <c r="B229" s="134" t="str">
        <f t="shared" si="19"/>
        <v>O.K.</v>
      </c>
      <c r="C229" s="119" t="s">
        <v>3235</v>
      </c>
      <c r="D229" s="123"/>
      <c r="E229" s="71">
        <f t="shared" si="20"/>
        <v>0</v>
      </c>
      <c r="F229" s="71">
        <f t="shared" si="21"/>
        <v>0</v>
      </c>
      <c r="G229" s="71"/>
      <c r="H229" s="71"/>
      <c r="I229" s="71"/>
      <c r="J229" s="71"/>
      <c r="K229" s="71"/>
      <c r="L229" s="71">
        <f>IF(AND('PR-RAS'!D433&gt;0,SUM('PR-RAS'!D849:D849)=0),1,0)</f>
        <v>0</v>
      </c>
      <c r="M229" s="71">
        <f>IF(AND('PR-RAS'!E433&gt;0,SUM('PR-RAS'!E849:E849)=0),1,0)</f>
        <v>0</v>
      </c>
      <c r="N229" s="71"/>
      <c r="O229" s="71"/>
      <c r="P229" s="71"/>
    </row>
    <row r="230" spans="1:16" ht="30" customHeight="1" x14ac:dyDescent="0.2">
      <c r="A230" s="133">
        <v>194</v>
      </c>
      <c r="B230" s="134" t="str">
        <f t="shared" si="19"/>
        <v>O.K.</v>
      </c>
      <c r="C230" s="119" t="s">
        <v>3236</v>
      </c>
      <c r="D230" s="123"/>
      <c r="E230" s="71">
        <f t="shared" si="20"/>
        <v>0</v>
      </c>
      <c r="F230" s="71">
        <f t="shared" si="21"/>
        <v>0</v>
      </c>
      <c r="G230" s="71"/>
      <c r="H230" s="71"/>
      <c r="I230" s="71"/>
      <c r="J230" s="71"/>
      <c r="K230" s="71"/>
      <c r="L230" s="71">
        <f>IF(AND('PR-RAS'!D436&gt;0,SUM('PR-RAS'!D852:D852)=0),1,0)</f>
        <v>0</v>
      </c>
      <c r="M230" s="71">
        <f>IF(AND('PR-RAS'!E436&gt;0,SUM('PR-RAS'!E852:E852)=0),1,0)</f>
        <v>0</v>
      </c>
      <c r="N230" s="71"/>
      <c r="O230" s="71"/>
      <c r="P230" s="71"/>
    </row>
    <row r="231" spans="1:16" ht="30" customHeight="1" x14ac:dyDescent="0.2">
      <c r="A231" s="133">
        <v>195</v>
      </c>
      <c r="B231" s="134" t="str">
        <f t="shared" si="19"/>
        <v>O.K.</v>
      </c>
      <c r="C231" s="119" t="s">
        <v>3237</v>
      </c>
      <c r="D231" s="123"/>
      <c r="E231" s="71">
        <f t="shared" si="20"/>
        <v>0</v>
      </c>
      <c r="F231" s="71">
        <f t="shared" si="21"/>
        <v>0</v>
      </c>
      <c r="G231" s="71"/>
      <c r="H231" s="71"/>
      <c r="I231" s="71"/>
      <c r="J231" s="71"/>
      <c r="K231" s="71"/>
      <c r="L231" s="71">
        <f>IF(AND('PR-RAS'!D437&gt;0,SUM('PR-RAS'!D853:D853)=0),1,0)</f>
        <v>0</v>
      </c>
      <c r="M231" s="71">
        <f>IF(AND('PR-RAS'!E437&gt;0,SUM('PR-RAS'!E853:E853)=0),1,0)</f>
        <v>0</v>
      </c>
      <c r="N231" s="71"/>
      <c r="O231" s="71"/>
      <c r="P231" s="71"/>
    </row>
    <row r="232" spans="1:16" ht="30" customHeight="1" x14ac:dyDescent="0.2">
      <c r="A232" s="133">
        <v>196</v>
      </c>
      <c r="B232" s="134" t="str">
        <f t="shared" si="19"/>
        <v>O.K.</v>
      </c>
      <c r="C232" s="119" t="s">
        <v>3238</v>
      </c>
      <c r="D232" s="123"/>
      <c r="E232" s="71">
        <f t="shared" si="20"/>
        <v>0</v>
      </c>
      <c r="F232" s="71">
        <f t="shared" si="21"/>
        <v>0</v>
      </c>
      <c r="G232" s="71"/>
      <c r="H232" s="71"/>
      <c r="I232" s="71"/>
      <c r="J232" s="71"/>
      <c r="K232" s="71"/>
      <c r="L232" s="71">
        <f>IF(AND('PR-RAS'!D438&gt;0,SUM('PR-RAS'!D854:D854)=0),1,0)</f>
        <v>0</v>
      </c>
      <c r="M232" s="71">
        <f>IF(AND('PR-RAS'!E438&gt;0,SUM('PR-RAS'!E854:E854)=0),1,0)</f>
        <v>0</v>
      </c>
      <c r="N232" s="71"/>
      <c r="O232" s="71"/>
      <c r="P232" s="71"/>
    </row>
    <row r="233" spans="1:16" ht="30" customHeight="1" x14ac:dyDescent="0.2">
      <c r="A233" s="133">
        <v>197</v>
      </c>
      <c r="B233" s="134" t="str">
        <f t="shared" si="19"/>
        <v>O.K.</v>
      </c>
      <c r="C233" s="118" t="s">
        <v>3239</v>
      </c>
      <c r="D233" s="123"/>
      <c r="E233" s="71">
        <f t="shared" si="20"/>
        <v>0</v>
      </c>
      <c r="F233" s="71">
        <f t="shared" si="21"/>
        <v>0</v>
      </c>
      <c r="G233" s="71"/>
      <c r="H233" s="71"/>
      <c r="I233" s="71"/>
      <c r="J233" s="71"/>
      <c r="K233" s="71"/>
      <c r="L233" s="71">
        <f>IF(AND('PR-RAS'!D470&gt;0,'PR-RAS'!D873=0),1,0)</f>
        <v>0</v>
      </c>
      <c r="M233" s="71">
        <f>IF(AND('PR-RAS'!E470&gt;0,'PR-RAS'!E873=0),1,0)</f>
        <v>0</v>
      </c>
      <c r="N233" s="71"/>
      <c r="O233" s="71"/>
      <c r="P233" s="71"/>
    </row>
    <row r="234" spans="1:16" ht="30" customHeight="1" x14ac:dyDescent="0.2">
      <c r="A234" s="133">
        <v>198</v>
      </c>
      <c r="B234" s="134" t="str">
        <f t="shared" si="19"/>
        <v>O.K.</v>
      </c>
      <c r="C234" s="118" t="s">
        <v>3240</v>
      </c>
      <c r="D234" s="123"/>
      <c r="E234" s="71">
        <f t="shared" si="20"/>
        <v>0</v>
      </c>
      <c r="F234" s="71">
        <f t="shared" si="21"/>
        <v>0</v>
      </c>
      <c r="G234" s="71"/>
      <c r="H234" s="71"/>
      <c r="I234" s="71"/>
      <c r="J234" s="71"/>
      <c r="K234" s="71"/>
      <c r="L234" s="71">
        <f>IF(AND('PR-RAS'!D486&gt;0,'PR-RAS'!D874=0),1,0)</f>
        <v>0</v>
      </c>
      <c r="M234" s="71">
        <f>IF(AND('PR-RAS'!E486&gt;0,'PR-RAS'!E874=0),1,0)</f>
        <v>0</v>
      </c>
      <c r="N234" s="71"/>
      <c r="O234" s="71"/>
      <c r="P234" s="71"/>
    </row>
    <row r="235" spans="1:16" ht="30" customHeight="1" x14ac:dyDescent="0.2">
      <c r="A235" s="133">
        <v>199</v>
      </c>
      <c r="B235" s="134" t="str">
        <f t="shared" si="19"/>
        <v>O.K.</v>
      </c>
      <c r="C235" s="118" t="s">
        <v>3241</v>
      </c>
      <c r="D235" s="123"/>
      <c r="E235" s="71">
        <f t="shared" si="20"/>
        <v>0</v>
      </c>
      <c r="F235" s="71">
        <f t="shared" si="21"/>
        <v>0</v>
      </c>
      <c r="G235" s="71"/>
      <c r="H235" s="71"/>
      <c r="I235" s="71"/>
      <c r="J235" s="71"/>
      <c r="K235" s="71"/>
      <c r="L235" s="71">
        <f>IF(AND('PR-RAS'!D487&gt;0,'PR-RAS'!D875=0),1,0)</f>
        <v>0</v>
      </c>
      <c r="M235" s="71">
        <f>IF(AND('PR-RAS'!E487&gt;0,'PR-RAS'!E875=0),1,0)</f>
        <v>0</v>
      </c>
      <c r="N235" s="71"/>
      <c r="O235" s="71"/>
      <c r="P235" s="71"/>
    </row>
    <row r="236" spans="1:16" ht="30" customHeight="1" x14ac:dyDescent="0.2">
      <c r="A236" s="133">
        <v>200</v>
      </c>
      <c r="B236" s="134" t="str">
        <f t="shared" si="19"/>
        <v>O.K.</v>
      </c>
      <c r="C236" s="118" t="s">
        <v>3242</v>
      </c>
      <c r="D236" s="123"/>
      <c r="E236" s="71">
        <f t="shared" si="20"/>
        <v>0</v>
      </c>
      <c r="F236" s="71">
        <f t="shared" si="21"/>
        <v>0</v>
      </c>
      <c r="G236" s="71"/>
      <c r="H236" s="71"/>
      <c r="I236" s="71"/>
      <c r="J236" s="71"/>
      <c r="K236" s="71"/>
      <c r="L236" s="71">
        <f>IF(AND('PR-RAS'!D488&gt;0,'PR-RAS'!D876=0),1,0)</f>
        <v>0</v>
      </c>
      <c r="M236" s="71">
        <f>IF(AND('PR-RAS'!E488&gt;0,'PR-RAS'!E876=0),1,0)</f>
        <v>0</v>
      </c>
      <c r="N236" s="71"/>
      <c r="O236" s="71"/>
      <c r="P236" s="71"/>
    </row>
    <row r="237" spans="1:16" ht="30" customHeight="1" x14ac:dyDescent="0.2">
      <c r="A237" s="133">
        <v>201</v>
      </c>
      <c r="B237" s="134" t="str">
        <f t="shared" si="19"/>
        <v>O.K.</v>
      </c>
      <c r="C237" s="118" t="s">
        <v>3243</v>
      </c>
      <c r="D237" s="123"/>
      <c r="E237" s="71">
        <f t="shared" si="20"/>
        <v>0</v>
      </c>
      <c r="F237" s="71">
        <f t="shared" si="21"/>
        <v>0</v>
      </c>
      <c r="G237" s="71"/>
      <c r="H237" s="71"/>
      <c r="I237" s="71"/>
      <c r="J237" s="71"/>
      <c r="K237" s="71"/>
      <c r="L237" s="71">
        <f>IF(AND('PR-RAS'!D489&gt;0,'PR-RAS'!D877=0),1,0)</f>
        <v>0</v>
      </c>
      <c r="M237" s="71">
        <f>IF(AND('PR-RAS'!E489&gt;0,'PR-RAS'!E877=0),1,0)</f>
        <v>0</v>
      </c>
      <c r="N237" s="71"/>
      <c r="O237" s="71"/>
      <c r="P237" s="71"/>
    </row>
    <row r="238" spans="1:16" ht="30" customHeight="1" x14ac:dyDescent="0.2">
      <c r="A238" s="133">
        <v>202</v>
      </c>
      <c r="B238" s="134" t="str">
        <f t="shared" si="19"/>
        <v>O.K.</v>
      </c>
      <c r="C238" s="118" t="s">
        <v>3244</v>
      </c>
      <c r="D238" s="123"/>
      <c r="E238" s="71">
        <f t="shared" si="20"/>
        <v>0</v>
      </c>
      <c r="F238" s="71">
        <f t="shared" si="21"/>
        <v>0</v>
      </c>
      <c r="G238" s="71"/>
      <c r="H238" s="71"/>
      <c r="I238" s="71"/>
      <c r="J238" s="71"/>
      <c r="K238" s="71"/>
      <c r="L238" s="71">
        <f>IF(AND('PR-RAS'!D492&gt;0,'PR-RAS'!D881=0),1,0)</f>
        <v>0</v>
      </c>
      <c r="M238" s="71">
        <f>IF(AND('PR-RAS'!E492&gt;0,'PR-RAS'!E881=0),1,0)</f>
        <v>0</v>
      </c>
      <c r="N238" s="71"/>
      <c r="O238" s="71"/>
      <c r="P238" s="71"/>
    </row>
    <row r="239" spans="1:16" ht="30" customHeight="1" x14ac:dyDescent="0.2">
      <c r="A239" s="133">
        <v>203</v>
      </c>
      <c r="B239" s="134" t="str">
        <f t="shared" si="19"/>
        <v>O.K.</v>
      </c>
      <c r="C239" s="118" t="s">
        <v>3245</v>
      </c>
      <c r="D239" s="123"/>
      <c r="E239" s="71">
        <f t="shared" si="20"/>
        <v>0</v>
      </c>
      <c r="F239" s="71">
        <f t="shared" si="21"/>
        <v>0</v>
      </c>
      <c r="G239" s="71"/>
      <c r="H239" s="71"/>
      <c r="I239" s="71"/>
      <c r="J239" s="71"/>
      <c r="K239" s="71"/>
      <c r="L239" s="71">
        <f>IF(AND('PR-RAS'!D493&gt;0,SUM('PR-RAS'!D882:D883)=0),1,0)</f>
        <v>0</v>
      </c>
      <c r="M239" s="71">
        <f>IF(AND('PR-RAS'!E493&gt;0,SUM('PR-RAS'!E882:E883)=0),1,0)</f>
        <v>0</v>
      </c>
      <c r="N239" s="71"/>
      <c r="O239" s="71"/>
      <c r="P239" s="71"/>
    </row>
    <row r="240" spans="1:16" ht="30" customHeight="1" x14ac:dyDescent="0.2">
      <c r="A240" s="133">
        <v>204</v>
      </c>
      <c r="B240" s="134" t="str">
        <f t="shared" si="19"/>
        <v>O.K.</v>
      </c>
      <c r="C240" s="118" t="s">
        <v>3246</v>
      </c>
      <c r="D240" s="123"/>
      <c r="E240" s="71">
        <f t="shared" si="20"/>
        <v>0</v>
      </c>
      <c r="F240" s="71">
        <f t="shared" si="21"/>
        <v>0</v>
      </c>
      <c r="G240" s="71"/>
      <c r="H240" s="71"/>
      <c r="I240" s="71"/>
      <c r="J240" s="71"/>
      <c r="K240" s="71"/>
      <c r="L240" s="71">
        <f>IF(AND('PR-RAS'!D494&gt;0,'PR-RAS'!D884=0),1,0)</f>
        <v>0</v>
      </c>
      <c r="M240" s="71">
        <f>IF(AND('PR-RAS'!E494&gt;0,'PR-RAS'!E884=0),1,0)</f>
        <v>0</v>
      </c>
      <c r="N240" s="71"/>
      <c r="O240" s="71"/>
      <c r="P240" s="71"/>
    </row>
    <row r="241" spans="1:16" ht="30" customHeight="1" x14ac:dyDescent="0.2">
      <c r="A241" s="133">
        <v>205</v>
      </c>
      <c r="B241" s="134" t="str">
        <f t="shared" si="19"/>
        <v>O.K.</v>
      </c>
      <c r="C241" s="118" t="s">
        <v>3247</v>
      </c>
      <c r="D241" s="123"/>
      <c r="E241" s="71">
        <f t="shared" si="20"/>
        <v>0</v>
      </c>
      <c r="F241" s="71">
        <f t="shared" si="21"/>
        <v>0</v>
      </c>
      <c r="G241" s="71"/>
      <c r="H241" s="71"/>
      <c r="I241" s="71"/>
      <c r="J241" s="71"/>
      <c r="K241" s="71"/>
      <c r="L241" s="71">
        <f>IF(AND('PR-RAS'!D497&gt;0,'PR-RAS'!D888=0),1,0)</f>
        <v>0</v>
      </c>
      <c r="M241" s="71">
        <f>IF(AND('PR-RAS'!E497&gt;0,'PR-RAS'!E888=0),1,0)</f>
        <v>0</v>
      </c>
      <c r="N241" s="71"/>
      <c r="O241" s="71"/>
      <c r="P241" s="71"/>
    </row>
    <row r="242" spans="1:16" ht="30" customHeight="1" x14ac:dyDescent="0.2">
      <c r="A242" s="133">
        <v>206</v>
      </c>
      <c r="B242" s="134" t="str">
        <f t="shared" si="19"/>
        <v>O.K.</v>
      </c>
      <c r="C242" s="118" t="s">
        <v>3248</v>
      </c>
      <c r="D242" s="123"/>
      <c r="E242" s="71">
        <f t="shared" si="20"/>
        <v>0</v>
      </c>
      <c r="F242" s="71">
        <f t="shared" si="21"/>
        <v>0</v>
      </c>
      <c r="G242" s="71"/>
      <c r="H242" s="71"/>
      <c r="I242" s="71"/>
      <c r="J242" s="71"/>
      <c r="K242" s="71"/>
      <c r="L242" s="71">
        <f>IF(AND('PR-RAS'!D498&gt;0,SUM('PR-RAS'!D889:D890)=0),1,0)</f>
        <v>0</v>
      </c>
      <c r="M242" s="71">
        <f>IF(AND('PR-RAS'!E498&gt;0,SUM('PR-RAS'!E889:E890)=0),1,0)</f>
        <v>0</v>
      </c>
      <c r="N242" s="71"/>
      <c r="O242" s="71"/>
      <c r="P242" s="71"/>
    </row>
    <row r="243" spans="1:16" ht="30" customHeight="1" x14ac:dyDescent="0.2">
      <c r="A243" s="133">
        <v>207</v>
      </c>
      <c r="B243" s="134" t="str">
        <f t="shared" si="19"/>
        <v>O.K.</v>
      </c>
      <c r="C243" s="118" t="s">
        <v>3249</v>
      </c>
      <c r="D243" s="123"/>
      <c r="E243" s="71">
        <f t="shared" si="20"/>
        <v>0</v>
      </c>
      <c r="F243" s="71">
        <f t="shared" si="21"/>
        <v>0</v>
      </c>
      <c r="G243" s="71"/>
      <c r="H243" s="71"/>
      <c r="I243" s="71"/>
      <c r="J243" s="71"/>
      <c r="K243" s="71"/>
      <c r="L243" s="71">
        <f>IF(AND('PR-RAS'!D500&gt;0,'PR-RAS'!D894=0),1,0)</f>
        <v>0</v>
      </c>
      <c r="M243" s="71">
        <f>IF(AND('PR-RAS'!E500&gt;0,'PR-RAS'!E894=0),1,0)</f>
        <v>0</v>
      </c>
      <c r="N243" s="71"/>
      <c r="O243" s="71"/>
      <c r="P243" s="71"/>
    </row>
    <row r="244" spans="1:16" ht="30" customHeight="1" x14ac:dyDescent="0.2">
      <c r="A244" s="133">
        <v>208</v>
      </c>
      <c r="B244" s="134" t="str">
        <f t="shared" si="19"/>
        <v>O.K.</v>
      </c>
      <c r="C244" s="118" t="s">
        <v>3250</v>
      </c>
      <c r="D244" s="123"/>
      <c r="E244" s="71">
        <f t="shared" si="20"/>
        <v>0</v>
      </c>
      <c r="F244" s="71">
        <f t="shared" si="21"/>
        <v>0</v>
      </c>
      <c r="G244" s="71"/>
      <c r="H244" s="71"/>
      <c r="I244" s="71"/>
      <c r="J244" s="71"/>
      <c r="K244" s="71"/>
      <c r="L244" s="71">
        <f>IF(AND('PR-RAS'!D501&gt;0,SUM('PR-RAS'!D895:D896)=0),1,0)</f>
        <v>0</v>
      </c>
      <c r="M244" s="71">
        <f>IF(AND('PR-RAS'!E501&gt;0,SUM('PR-RAS'!E895:E896)=0),1,0)</f>
        <v>0</v>
      </c>
      <c r="N244" s="71"/>
      <c r="O244" s="71"/>
      <c r="P244" s="71"/>
    </row>
    <row r="245" spans="1:16" ht="30" customHeight="1" x14ac:dyDescent="0.2">
      <c r="A245" s="133">
        <v>209</v>
      </c>
      <c r="B245" s="134" t="str">
        <f t="shared" si="19"/>
        <v>O.K.</v>
      </c>
      <c r="C245" s="118" t="s">
        <v>3251</v>
      </c>
      <c r="D245" s="123"/>
      <c r="E245" s="71">
        <f t="shared" si="20"/>
        <v>0</v>
      </c>
      <c r="F245" s="71">
        <f t="shared" si="21"/>
        <v>0</v>
      </c>
      <c r="G245" s="71"/>
      <c r="H245" s="71"/>
      <c r="I245" s="71"/>
      <c r="J245" s="71"/>
      <c r="K245" s="71"/>
      <c r="L245" s="71">
        <f>IF(AND('PR-RAS'!D503&gt;0,'PR-RAS'!D897=0),1,0)</f>
        <v>0</v>
      </c>
      <c r="M245" s="71">
        <f>IF(AND('PR-RAS'!E503&gt;0,'PR-RAS'!E897=0),1,0)</f>
        <v>0</v>
      </c>
      <c r="N245" s="71"/>
      <c r="O245" s="71"/>
      <c r="P245" s="71"/>
    </row>
    <row r="246" spans="1:16" ht="30" customHeight="1" x14ac:dyDescent="0.2">
      <c r="A246" s="133">
        <v>210</v>
      </c>
      <c r="B246" s="134" t="str">
        <f t="shared" si="19"/>
        <v>O.K.</v>
      </c>
      <c r="C246" s="118" t="s">
        <v>3252</v>
      </c>
      <c r="D246" s="123"/>
      <c r="E246" s="71">
        <f t="shared" si="20"/>
        <v>0</v>
      </c>
      <c r="F246" s="71">
        <f t="shared" si="21"/>
        <v>0</v>
      </c>
      <c r="G246" s="71"/>
      <c r="H246" s="71"/>
      <c r="I246" s="71"/>
      <c r="J246" s="71"/>
      <c r="K246" s="71"/>
      <c r="L246" s="71">
        <f>IF(AND('PR-RAS'!D504&gt;0,'PR-RAS'!D898=0),1,0)</f>
        <v>0</v>
      </c>
      <c r="M246" s="71">
        <f>IF(AND('PR-RAS'!E504&gt;0,'PR-RAS'!E898=0),1,0)</f>
        <v>0</v>
      </c>
      <c r="N246" s="71"/>
      <c r="O246" s="71"/>
      <c r="P246" s="71"/>
    </row>
    <row r="247" spans="1:16" ht="30" customHeight="1" x14ac:dyDescent="0.2">
      <c r="A247" s="133">
        <v>211</v>
      </c>
      <c r="B247" s="134" t="str">
        <f t="shared" si="19"/>
        <v>O.K.</v>
      </c>
      <c r="C247" s="118" t="s">
        <v>3253</v>
      </c>
      <c r="D247" s="123"/>
      <c r="E247" s="71">
        <f t="shared" si="20"/>
        <v>0</v>
      </c>
      <c r="F247" s="71">
        <f t="shared" si="21"/>
        <v>0</v>
      </c>
      <c r="G247" s="71"/>
      <c r="H247" s="71"/>
      <c r="I247" s="71"/>
      <c r="J247" s="71"/>
      <c r="K247" s="71"/>
      <c r="L247" s="71">
        <f>IF(AND('PR-RAS'!D505&gt;0,'PR-RAS'!D899=0),1,0)</f>
        <v>0</v>
      </c>
      <c r="M247" s="71">
        <f>IF(AND('PR-RAS'!E505&gt;0,'PR-RAS'!E899=0),1,0)</f>
        <v>0</v>
      </c>
      <c r="N247" s="71"/>
      <c r="O247" s="71"/>
      <c r="P247" s="71"/>
    </row>
    <row r="248" spans="1:16" ht="30" customHeight="1" x14ac:dyDescent="0.2">
      <c r="A248" s="133">
        <v>212</v>
      </c>
      <c r="B248" s="134" t="str">
        <f t="shared" si="19"/>
        <v>O.K.</v>
      </c>
      <c r="C248" s="118" t="s">
        <v>3254</v>
      </c>
      <c r="D248" s="123"/>
      <c r="E248" s="71">
        <f t="shared" si="20"/>
        <v>0</v>
      </c>
      <c r="F248" s="71">
        <f t="shared" si="21"/>
        <v>0</v>
      </c>
      <c r="G248" s="71"/>
      <c r="H248" s="71"/>
      <c r="I248" s="71"/>
      <c r="J248" s="71"/>
      <c r="K248" s="71"/>
      <c r="L248" s="71">
        <f>IF(AND('PR-RAS'!D526&gt;0,'PR-RAS'!D914=0),1,0)</f>
        <v>0</v>
      </c>
      <c r="M248" s="71">
        <f>IF(AND('PR-RAS'!E526&gt;0,'PR-RAS'!E914=0),1,0)</f>
        <v>0</v>
      </c>
      <c r="N248" s="71"/>
      <c r="O248" s="71"/>
      <c r="P248" s="71"/>
    </row>
    <row r="249" spans="1:16" ht="30" customHeight="1" x14ac:dyDescent="0.2">
      <c r="A249" s="133">
        <v>213</v>
      </c>
      <c r="B249" s="134" t="str">
        <f t="shared" si="19"/>
        <v>O.K.</v>
      </c>
      <c r="C249" s="119" t="s">
        <v>3255</v>
      </c>
      <c r="D249" s="123"/>
      <c r="E249" s="71">
        <f t="shared" si="20"/>
        <v>0</v>
      </c>
      <c r="F249" s="71">
        <f t="shared" si="21"/>
        <v>0</v>
      </c>
      <c r="G249" s="71"/>
      <c r="H249" s="71"/>
      <c r="I249" s="71"/>
      <c r="J249" s="71"/>
      <c r="K249" s="71"/>
      <c r="L249" s="71">
        <f>IF(AND('PR-RAS'!D536&gt;0,SUM('PR-RAS'!D915:D915)=0),1,0)</f>
        <v>0</v>
      </c>
      <c r="M249" s="71">
        <f>IF(AND('PR-RAS'!E536&gt;0,SUM('PR-RAS'!E915:E915)=0),1,0)</f>
        <v>0</v>
      </c>
      <c r="N249" s="71"/>
      <c r="O249" s="71"/>
      <c r="P249" s="71"/>
    </row>
    <row r="250" spans="1:16" ht="30" customHeight="1" x14ac:dyDescent="0.2">
      <c r="A250" s="133">
        <v>214</v>
      </c>
      <c r="B250" s="134" t="str">
        <f t="shared" si="19"/>
        <v>O.K.</v>
      </c>
      <c r="C250" s="119" t="s">
        <v>3256</v>
      </c>
      <c r="D250" s="123"/>
      <c r="E250" s="71">
        <f t="shared" si="20"/>
        <v>0</v>
      </c>
      <c r="F250" s="71">
        <f t="shared" si="21"/>
        <v>0</v>
      </c>
      <c r="G250" s="71"/>
      <c r="H250" s="71"/>
      <c r="I250" s="71"/>
      <c r="J250" s="71"/>
      <c r="K250" s="71"/>
      <c r="L250" s="71">
        <f>IF(AND('PR-RAS'!D539&gt;0,SUM('PR-RAS'!D916:D916)=0),1,0)</f>
        <v>0</v>
      </c>
      <c r="M250" s="71">
        <f>IF(AND('PR-RAS'!E539&gt;0,SUM('PR-RAS'!E916:E916)=0),1,0)</f>
        <v>0</v>
      </c>
      <c r="N250" s="71"/>
      <c r="O250" s="71"/>
      <c r="P250" s="71"/>
    </row>
    <row r="251" spans="1:16" ht="30" customHeight="1" x14ac:dyDescent="0.2">
      <c r="A251" s="133">
        <v>215</v>
      </c>
      <c r="B251" s="134" t="str">
        <f t="shared" si="19"/>
        <v>O.K.</v>
      </c>
      <c r="C251" s="119" t="s">
        <v>3257</v>
      </c>
      <c r="D251" s="123"/>
      <c r="E251" s="71">
        <f t="shared" si="20"/>
        <v>0</v>
      </c>
      <c r="F251" s="71">
        <f t="shared" si="21"/>
        <v>0</v>
      </c>
      <c r="G251" s="71"/>
      <c r="H251" s="71"/>
      <c r="I251" s="71"/>
      <c r="J251" s="71"/>
      <c r="K251" s="71"/>
      <c r="L251" s="71">
        <f>IF(AND('PR-RAS'!D540&gt;0,SUM('PR-RAS'!D917:D917)=0),1,0)</f>
        <v>0</v>
      </c>
      <c r="M251" s="71">
        <f>IF(AND('PR-RAS'!E540&gt;0,SUM('PR-RAS'!E917:E917)=0),1,0)</f>
        <v>0</v>
      </c>
      <c r="N251" s="71"/>
      <c r="O251" s="71"/>
      <c r="P251" s="71"/>
    </row>
    <row r="252" spans="1:16" ht="30" customHeight="1" x14ac:dyDescent="0.2">
      <c r="A252" s="133">
        <v>216</v>
      </c>
      <c r="B252" s="134" t="str">
        <f t="shared" si="19"/>
        <v>O.K.</v>
      </c>
      <c r="C252" s="119" t="s">
        <v>3258</v>
      </c>
      <c r="D252" s="123"/>
      <c r="E252" s="71">
        <f t="shared" si="20"/>
        <v>0</v>
      </c>
      <c r="F252" s="71">
        <f t="shared" si="21"/>
        <v>0</v>
      </c>
      <c r="G252" s="71"/>
      <c r="H252" s="71"/>
      <c r="I252" s="71"/>
      <c r="J252" s="71"/>
      <c r="K252" s="71"/>
      <c r="L252" s="71">
        <f>IF(AND('PR-RAS'!D541&gt;0,SUM('PR-RAS'!D918:D918)=0),1,0)</f>
        <v>0</v>
      </c>
      <c r="M252" s="71">
        <f>IF(AND('PR-RAS'!E541&gt;0,SUM('PR-RAS'!E918:E918)=0),1,0)</f>
        <v>0</v>
      </c>
      <c r="N252" s="71"/>
      <c r="O252" s="71"/>
      <c r="P252" s="71"/>
    </row>
    <row r="253" spans="1:16" ht="30" customHeight="1" x14ac:dyDescent="0.2">
      <c r="A253" s="133">
        <v>217</v>
      </c>
      <c r="B253" s="134" t="str">
        <f t="shared" si="19"/>
        <v>O.K.</v>
      </c>
      <c r="C253" s="119" t="s">
        <v>3259</v>
      </c>
      <c r="D253" s="123"/>
      <c r="E253" s="71">
        <f t="shared" si="20"/>
        <v>0</v>
      </c>
      <c r="F253" s="71">
        <f t="shared" si="21"/>
        <v>0</v>
      </c>
      <c r="G253" s="71"/>
      <c r="H253" s="71"/>
      <c r="I253" s="71"/>
      <c r="J253" s="71"/>
      <c r="K253" s="71"/>
      <c r="L253" s="71">
        <f>IF(AND('PR-RAS'!D544&gt;0,SUM('PR-RAS'!D921:D921)=0),1,0)</f>
        <v>0</v>
      </c>
      <c r="M253" s="71">
        <f>IF(AND('PR-RAS'!E544&gt;0,SUM('PR-RAS'!E921:E921)=0),1,0)</f>
        <v>0</v>
      </c>
      <c r="N253" s="71"/>
      <c r="O253" s="71"/>
      <c r="P253" s="71"/>
    </row>
    <row r="254" spans="1:16" ht="30" customHeight="1" x14ac:dyDescent="0.2">
      <c r="A254" s="133">
        <v>218</v>
      </c>
      <c r="B254" s="134" t="str">
        <f t="shared" si="19"/>
        <v>O.K.</v>
      </c>
      <c r="C254" s="119" t="s">
        <v>3260</v>
      </c>
      <c r="D254" s="123"/>
      <c r="E254" s="71">
        <f t="shared" si="20"/>
        <v>0</v>
      </c>
      <c r="F254" s="71">
        <f t="shared" si="21"/>
        <v>0</v>
      </c>
      <c r="G254" s="71"/>
      <c r="H254" s="71"/>
      <c r="I254" s="71"/>
      <c r="J254" s="71"/>
      <c r="K254" s="71"/>
      <c r="L254" s="71">
        <f>IF(AND('PR-RAS'!D545&gt;0,SUM('PR-RAS'!D922:D922)=0),1,0)</f>
        <v>0</v>
      </c>
      <c r="M254" s="71">
        <f>IF(AND('PR-RAS'!E545&gt;0,SUM('PR-RAS'!E922:E922)=0),1,0)</f>
        <v>0</v>
      </c>
      <c r="N254" s="71"/>
      <c r="O254" s="71"/>
      <c r="P254" s="71"/>
    </row>
    <row r="255" spans="1:16" ht="30" customHeight="1" x14ac:dyDescent="0.2">
      <c r="A255" s="133">
        <v>219</v>
      </c>
      <c r="B255" s="134" t="str">
        <f t="shared" si="19"/>
        <v>O.K.</v>
      </c>
      <c r="C255" s="119" t="s">
        <v>3261</v>
      </c>
      <c r="D255" s="123"/>
      <c r="E255" s="71">
        <f t="shared" si="20"/>
        <v>0</v>
      </c>
      <c r="F255" s="71">
        <f t="shared" si="21"/>
        <v>0</v>
      </c>
      <c r="G255" s="71"/>
      <c r="H255" s="71"/>
      <c r="I255" s="71"/>
      <c r="J255" s="71"/>
      <c r="K255" s="71"/>
      <c r="L255" s="71">
        <f>IF(AND('PR-RAS'!D546&gt;0,SUM('PR-RAS'!D923:D923)=0),1,0)</f>
        <v>0</v>
      </c>
      <c r="M255" s="71">
        <f>IF(AND('PR-RAS'!E546&gt;0,SUM('PR-RAS'!E923:E923)=0),1,0)</f>
        <v>0</v>
      </c>
      <c r="N255" s="71"/>
      <c r="O255" s="71"/>
      <c r="P255" s="71"/>
    </row>
    <row r="256" spans="1:16" ht="30" customHeight="1" x14ac:dyDescent="0.2">
      <c r="A256" s="133">
        <v>220</v>
      </c>
      <c r="B256" s="134" t="str">
        <f t="shared" si="19"/>
        <v>O.K.</v>
      </c>
      <c r="C256" s="118" t="s">
        <v>3262</v>
      </c>
      <c r="D256" s="123"/>
      <c r="E256" s="71">
        <f t="shared" si="20"/>
        <v>0</v>
      </c>
      <c r="F256" s="71">
        <f t="shared" si="21"/>
        <v>0</v>
      </c>
      <c r="G256" s="71"/>
      <c r="H256" s="71"/>
      <c r="I256" s="71"/>
      <c r="J256" s="71"/>
      <c r="K256" s="71"/>
      <c r="L256" s="71">
        <f>IF(AND('PR-RAS'!D595&gt;0,'PR-RAS'!D942=0),1,0)</f>
        <v>0</v>
      </c>
      <c r="M256" s="71">
        <f>IF(AND('PR-RAS'!E595&gt;0,'PR-RAS'!E942=0),1,0)</f>
        <v>0</v>
      </c>
      <c r="N256" s="71"/>
      <c r="O256" s="71"/>
      <c r="P256" s="71"/>
    </row>
    <row r="257" spans="1:16" ht="30" customHeight="1" x14ac:dyDescent="0.2">
      <c r="A257" s="133">
        <v>221</v>
      </c>
      <c r="B257" s="134" t="str">
        <f t="shared" si="19"/>
        <v>O.K.</v>
      </c>
      <c r="C257" s="118" t="s">
        <v>3263</v>
      </c>
      <c r="D257" s="123"/>
      <c r="E257" s="71">
        <f t="shared" si="20"/>
        <v>0</v>
      </c>
      <c r="F257" s="71">
        <f t="shared" si="21"/>
        <v>0</v>
      </c>
      <c r="G257" s="71"/>
      <c r="H257" s="71"/>
      <c r="I257" s="71"/>
      <c r="J257" s="71"/>
      <c r="K257" s="71"/>
      <c r="L257" s="71">
        <f>IF(AND('PR-RAS'!D596&gt;0,'PR-RAS'!D943=0),1,0)</f>
        <v>0</v>
      </c>
      <c r="M257" s="71">
        <f>IF(AND('PR-RAS'!E596&gt;0,'PR-RAS'!E943=0),1,0)</f>
        <v>0</v>
      </c>
      <c r="N257" s="71"/>
      <c r="O257" s="71"/>
      <c r="P257" s="71"/>
    </row>
    <row r="258" spans="1:16" ht="30" customHeight="1" x14ac:dyDescent="0.2">
      <c r="A258" s="133">
        <v>222</v>
      </c>
      <c r="B258" s="134" t="str">
        <f t="shared" si="19"/>
        <v>O.K.</v>
      </c>
      <c r="C258" s="118" t="s">
        <v>3264</v>
      </c>
      <c r="D258" s="123"/>
      <c r="E258" s="71">
        <f t="shared" si="20"/>
        <v>0</v>
      </c>
      <c r="F258" s="71">
        <f t="shared" si="21"/>
        <v>0</v>
      </c>
      <c r="G258" s="71"/>
      <c r="H258" s="71"/>
      <c r="I258" s="71"/>
      <c r="J258" s="71"/>
      <c r="K258" s="71"/>
      <c r="L258" s="71">
        <f>IF(AND('PR-RAS'!D597&gt;0,'PR-RAS'!D944=0),1,0)</f>
        <v>0</v>
      </c>
      <c r="M258" s="71">
        <f>IF(AND('PR-RAS'!E597&gt;0,'PR-RAS'!E944=0),1,0)</f>
        <v>0</v>
      </c>
      <c r="N258" s="71"/>
      <c r="O258" s="71"/>
      <c r="P258" s="71"/>
    </row>
    <row r="259" spans="1:16" ht="33" customHeight="1" x14ac:dyDescent="0.2">
      <c r="A259" s="133">
        <v>223</v>
      </c>
      <c r="B259" s="134" t="str">
        <f t="shared" si="19"/>
        <v>O.K.</v>
      </c>
      <c r="C259" s="118" t="s">
        <v>3265</v>
      </c>
      <c r="D259" s="123"/>
      <c r="E259" s="71">
        <f t="shared" si="20"/>
        <v>0</v>
      </c>
      <c r="F259" s="71">
        <f t="shared" si="21"/>
        <v>0</v>
      </c>
      <c r="G259" s="71"/>
      <c r="H259" s="71"/>
      <c r="I259" s="71"/>
      <c r="J259" s="71"/>
      <c r="K259" s="71"/>
      <c r="L259" s="71">
        <f>IF(AND('PR-RAS'!D598&gt;0,'PR-RAS'!D945=0),1,0)</f>
        <v>0</v>
      </c>
      <c r="M259" s="71">
        <f>IF(AND('PR-RAS'!E598&gt;0,'PR-RAS'!E945=0),1,0)</f>
        <v>0</v>
      </c>
      <c r="N259" s="71"/>
      <c r="O259" s="71"/>
      <c r="P259" s="71"/>
    </row>
    <row r="260" spans="1:16" ht="30" customHeight="1" x14ac:dyDescent="0.2">
      <c r="A260" s="133">
        <v>224</v>
      </c>
      <c r="B260" s="134" t="str">
        <f t="shared" si="19"/>
        <v>O.K.</v>
      </c>
      <c r="C260" s="118" t="s">
        <v>3266</v>
      </c>
      <c r="D260" s="123"/>
      <c r="E260" s="71">
        <f t="shared" si="20"/>
        <v>0</v>
      </c>
      <c r="F260" s="71">
        <f t="shared" si="21"/>
        <v>0</v>
      </c>
      <c r="G260" s="71"/>
      <c r="H260" s="71"/>
      <c r="I260" s="71"/>
      <c r="J260" s="71"/>
      <c r="K260" s="71"/>
      <c r="L260" s="71">
        <f>IF(AND('PR-RAS'!D601&gt;0,'PR-RAS'!D949=0),1,0)</f>
        <v>0</v>
      </c>
      <c r="M260" s="71">
        <f>IF(AND('PR-RAS'!E601&gt;0,'PR-RAS'!E949=0),1,0)</f>
        <v>0</v>
      </c>
      <c r="N260" s="71"/>
      <c r="O260" s="71"/>
      <c r="P260" s="71"/>
    </row>
    <row r="261" spans="1:16" ht="30" customHeight="1" x14ac:dyDescent="0.2">
      <c r="A261" s="133">
        <v>225</v>
      </c>
      <c r="B261" s="134" t="str">
        <f t="shared" si="19"/>
        <v>O.K.</v>
      </c>
      <c r="C261" s="118" t="s">
        <v>3267</v>
      </c>
      <c r="D261" s="123"/>
      <c r="E261" s="71">
        <f t="shared" si="20"/>
        <v>0</v>
      </c>
      <c r="F261" s="71">
        <f t="shared" si="21"/>
        <v>0</v>
      </c>
      <c r="G261" s="71"/>
      <c r="H261" s="71"/>
      <c r="I261" s="71"/>
      <c r="J261" s="71"/>
      <c r="K261" s="71"/>
      <c r="L261" s="71">
        <f>IF(AND('PR-RAS'!D602&gt;0,SUM('PR-RAS'!D950:D951)=0),1,0)</f>
        <v>0</v>
      </c>
      <c r="M261" s="71">
        <f>IF(AND('PR-RAS'!E602&gt;0,SUM('PR-RAS'!E950:E951)=0),1,0)</f>
        <v>0</v>
      </c>
      <c r="N261" s="71"/>
      <c r="O261" s="71"/>
      <c r="P261" s="71"/>
    </row>
    <row r="262" spans="1:16" ht="30" customHeight="1" x14ac:dyDescent="0.2">
      <c r="A262" s="133">
        <v>226</v>
      </c>
      <c r="B262" s="134" t="str">
        <f t="shared" si="19"/>
        <v>O.K.</v>
      </c>
      <c r="C262" s="118" t="s">
        <v>3268</v>
      </c>
      <c r="D262" s="123"/>
      <c r="E262" s="71">
        <f t="shared" si="20"/>
        <v>0</v>
      </c>
      <c r="F262" s="71">
        <f t="shared" si="21"/>
        <v>0</v>
      </c>
      <c r="G262" s="71"/>
      <c r="H262" s="71"/>
      <c r="I262" s="71"/>
      <c r="J262" s="71"/>
      <c r="K262" s="71"/>
      <c r="L262" s="71">
        <f>IF(AND('PR-RAS'!D604&gt;0,'PR-RAS'!D952=0),1,0)</f>
        <v>0</v>
      </c>
      <c r="M262" s="71">
        <f>IF(AND('PR-RAS'!E604&gt;0,'PR-RAS'!E952=0),1,0)</f>
        <v>0</v>
      </c>
      <c r="N262" s="71"/>
      <c r="O262" s="71"/>
      <c r="P262" s="71"/>
    </row>
    <row r="263" spans="1:16" ht="30" customHeight="1" x14ac:dyDescent="0.2">
      <c r="A263" s="133">
        <v>227</v>
      </c>
      <c r="B263" s="134" t="str">
        <f t="shared" si="19"/>
        <v>O.K.</v>
      </c>
      <c r="C263" s="118" t="s">
        <v>3269</v>
      </c>
      <c r="D263" s="123"/>
      <c r="E263" s="71">
        <f t="shared" si="20"/>
        <v>0</v>
      </c>
      <c r="F263" s="71">
        <f t="shared" si="21"/>
        <v>0</v>
      </c>
      <c r="G263" s="71"/>
      <c r="H263" s="71"/>
      <c r="I263" s="71"/>
      <c r="J263" s="71"/>
      <c r="K263" s="71"/>
      <c r="L263" s="71">
        <f>IF(AND('PR-RAS'!D607&gt;0,'PR-RAS'!D956=0),1,0)</f>
        <v>0</v>
      </c>
      <c r="M263" s="71">
        <f>IF(AND('PR-RAS'!E607&gt;0,'PR-RAS'!E956=0),1,0)</f>
        <v>0</v>
      </c>
      <c r="N263" s="71"/>
      <c r="O263" s="71"/>
      <c r="P263" s="71"/>
    </row>
    <row r="264" spans="1:16" ht="30" customHeight="1" x14ac:dyDescent="0.2">
      <c r="A264" s="133">
        <v>228</v>
      </c>
      <c r="B264" s="134" t="str">
        <f t="shared" si="19"/>
        <v>O.K.</v>
      </c>
      <c r="C264" s="118" t="s">
        <v>3270</v>
      </c>
      <c r="D264" s="123"/>
      <c r="E264" s="71">
        <f t="shared" si="20"/>
        <v>0</v>
      </c>
      <c r="F264" s="71">
        <f t="shared" si="21"/>
        <v>0</v>
      </c>
      <c r="G264" s="71"/>
      <c r="H264" s="71"/>
      <c r="I264" s="71"/>
      <c r="J264" s="71"/>
      <c r="K264" s="71"/>
      <c r="L264" s="71">
        <f>IF(AND('PR-RAS'!D608&gt;0,SUM('PR-RAS'!D957:D958)=0),1,0)</f>
        <v>0</v>
      </c>
      <c r="M264" s="71">
        <f>IF(AND('PR-RAS'!E608&gt;0,SUM('PR-RAS'!E957:E958)=0),1,0)</f>
        <v>0</v>
      </c>
      <c r="N264" s="71"/>
      <c r="O264" s="71"/>
      <c r="P264" s="71"/>
    </row>
    <row r="265" spans="1:16" ht="30" customHeight="1" x14ac:dyDescent="0.2">
      <c r="A265" s="133">
        <v>229</v>
      </c>
      <c r="B265" s="134" t="str">
        <f t="shared" si="19"/>
        <v>O.K.</v>
      </c>
      <c r="C265" s="118" t="s">
        <v>3271</v>
      </c>
      <c r="D265" s="123"/>
      <c r="E265" s="71">
        <f t="shared" si="20"/>
        <v>0</v>
      </c>
      <c r="F265" s="71">
        <f t="shared" si="21"/>
        <v>0</v>
      </c>
      <c r="G265" s="71"/>
      <c r="H265" s="71"/>
      <c r="I265" s="71"/>
      <c r="J265" s="71"/>
      <c r="K265" s="71"/>
      <c r="L265" s="71">
        <f>IF(AND('PR-RAS'!D610&gt;0,'PR-RAS'!D962=0),1,0)</f>
        <v>0</v>
      </c>
      <c r="M265" s="71">
        <f>IF(AND('PR-RAS'!E610&gt;0,'PR-RAS'!E962=0),1,0)</f>
        <v>0</v>
      </c>
      <c r="N265" s="71"/>
      <c r="O265" s="71"/>
      <c r="P265" s="71"/>
    </row>
    <row r="266" spans="1:16" ht="30" customHeight="1" x14ac:dyDescent="0.2">
      <c r="A266" s="133">
        <v>230</v>
      </c>
      <c r="B266" s="134" t="str">
        <f t="shared" si="19"/>
        <v>O.K.</v>
      </c>
      <c r="C266" s="118" t="s">
        <v>3272</v>
      </c>
      <c r="D266" s="123"/>
      <c r="E266" s="71">
        <f t="shared" si="20"/>
        <v>0</v>
      </c>
      <c r="F266" s="71">
        <f t="shared" si="21"/>
        <v>0</v>
      </c>
      <c r="G266" s="71"/>
      <c r="H266" s="71"/>
      <c r="I266" s="71"/>
      <c r="J266" s="71"/>
      <c r="K266" s="71"/>
      <c r="L266" s="71">
        <f>IF(AND('PR-RAS'!D611&gt;0,SUM('PR-RAS'!D963:D964)=0),1,0)</f>
        <v>0</v>
      </c>
      <c r="M266" s="71">
        <f>IF(AND('PR-RAS'!E611&gt;0,SUM('PR-RAS'!E963:E964)=0),1,0)</f>
        <v>0</v>
      </c>
      <c r="N266" s="71"/>
      <c r="O266" s="71"/>
      <c r="P266" s="71"/>
    </row>
    <row r="267" spans="1:16" ht="30" customHeight="1" x14ac:dyDescent="0.2">
      <c r="A267" s="133">
        <v>231</v>
      </c>
      <c r="B267" s="134" t="str">
        <f t="shared" si="19"/>
        <v>O.K.</v>
      </c>
      <c r="C267" s="118" t="s">
        <v>3273</v>
      </c>
      <c r="D267" s="123"/>
      <c r="E267" s="71">
        <f t="shared" si="20"/>
        <v>0</v>
      </c>
      <c r="F267" s="71">
        <f t="shared" si="21"/>
        <v>0</v>
      </c>
      <c r="G267" s="71"/>
      <c r="H267" s="71"/>
      <c r="I267" s="71"/>
      <c r="J267" s="71"/>
      <c r="K267" s="71"/>
      <c r="L267" s="71">
        <f>IF(AND('PR-RAS'!D613&gt;0,'PR-RAS'!D965=0),1,0)</f>
        <v>0</v>
      </c>
      <c r="M267" s="71">
        <f>IF(AND('PR-RAS'!E613&gt;0,'PR-RAS'!E965=0),1,0)</f>
        <v>0</v>
      </c>
      <c r="N267" s="71"/>
      <c r="O267" s="71"/>
      <c r="P267" s="71"/>
    </row>
    <row r="268" spans="1:16" ht="30" customHeight="1" x14ac:dyDescent="0.2">
      <c r="A268" s="133">
        <v>232</v>
      </c>
      <c r="B268" s="134" t="str">
        <f t="shared" si="19"/>
        <v>O.K.</v>
      </c>
      <c r="C268" s="118" t="s">
        <v>3274</v>
      </c>
      <c r="D268" s="123"/>
      <c r="E268" s="71">
        <f t="shared" si="20"/>
        <v>0</v>
      </c>
      <c r="F268" s="71">
        <f t="shared" si="21"/>
        <v>0</v>
      </c>
      <c r="G268" s="71"/>
      <c r="H268" s="71"/>
      <c r="I268" s="71"/>
      <c r="J268" s="71"/>
      <c r="K268" s="71"/>
      <c r="L268" s="71">
        <f>IF(AND('PR-RAS'!D614&gt;0,'PR-RAS'!D966=0),1,0)</f>
        <v>0</v>
      </c>
      <c r="M268" s="71">
        <f>IF(AND('PR-RAS'!E614&gt;0,'PR-RAS'!E966=0),1,0)</f>
        <v>0</v>
      </c>
      <c r="N268" s="71"/>
      <c r="O268" s="71"/>
      <c r="P268" s="71"/>
    </row>
    <row r="269" spans="1:16" ht="30" customHeight="1" x14ac:dyDescent="0.2">
      <c r="A269" s="133">
        <v>233</v>
      </c>
      <c r="B269" s="134" t="str">
        <f t="shared" si="19"/>
        <v>O.K.</v>
      </c>
      <c r="C269" s="118" t="s">
        <v>3275</v>
      </c>
      <c r="D269" s="123"/>
      <c r="E269" s="71">
        <f t="shared" si="20"/>
        <v>0</v>
      </c>
      <c r="F269" s="71">
        <f t="shared" si="21"/>
        <v>0</v>
      </c>
      <c r="G269" s="71"/>
      <c r="H269" s="71"/>
      <c r="I269" s="71"/>
      <c r="J269" s="71"/>
      <c r="K269" s="71"/>
      <c r="L269" s="71">
        <f>IF(AND('PR-RAS'!D615&gt;0,'PR-RAS'!D967=0),1,0)</f>
        <v>0</v>
      </c>
      <c r="M269" s="71">
        <f>IF(AND('PR-RAS'!E615&gt;0,'PR-RAS'!E967=0),1,0)</f>
        <v>0</v>
      </c>
      <c r="N269" s="71"/>
      <c r="O269" s="71"/>
      <c r="P269" s="71"/>
    </row>
    <row r="270" spans="1:16" ht="30" customHeight="1" x14ac:dyDescent="0.2">
      <c r="A270" s="133">
        <v>234</v>
      </c>
      <c r="B270" s="134" t="str">
        <f t="shared" si="19"/>
        <v>O.K.</v>
      </c>
      <c r="C270" s="118" t="s">
        <v>3276</v>
      </c>
      <c r="D270" s="123"/>
      <c r="E270" s="71">
        <f t="shared" si="20"/>
        <v>0</v>
      </c>
      <c r="F270" s="71">
        <f t="shared" si="21"/>
        <v>0</v>
      </c>
      <c r="G270" s="71"/>
      <c r="H270" s="71"/>
      <c r="I270" s="71"/>
      <c r="J270" s="71"/>
      <c r="K270" s="71"/>
      <c r="L270" s="71">
        <f>IF(AND('PR-RAS'!D633&gt;0,'PR-RAS'!D982=0),1,0)</f>
        <v>0</v>
      </c>
      <c r="M270" s="71">
        <f>IF(AND('PR-RAS'!E633&gt;0,'PR-RAS'!E982=0),1,0)</f>
        <v>0</v>
      </c>
      <c r="N270" s="71"/>
      <c r="O270" s="71"/>
      <c r="P270" s="71"/>
    </row>
    <row r="271" spans="1:16" ht="30" customHeight="1" x14ac:dyDescent="0.2">
      <c r="A271" s="133">
        <v>235</v>
      </c>
      <c r="B271" s="134" t="str">
        <f t="shared" si="19"/>
        <v>O.K.</v>
      </c>
      <c r="C271" s="119" t="s">
        <v>3277</v>
      </c>
      <c r="D271" s="123"/>
      <c r="E271" s="71">
        <f t="shared" si="20"/>
        <v>0</v>
      </c>
      <c r="F271" s="71">
        <f t="shared" si="21"/>
        <v>0</v>
      </c>
      <c r="G271" s="71"/>
      <c r="H271" s="71"/>
      <c r="I271" s="71"/>
      <c r="J271" s="71"/>
      <c r="K271" s="71"/>
      <c r="L271" s="71">
        <f>IF(AND(J3="DA",MAX('PR-RAS'!D6:D651)=0,MIN('PR-RAS'!D6:D651)=0),1,0)</f>
        <v>0</v>
      </c>
      <c r="M271" s="71">
        <f>IF(AND(J3="DA",MAX('PR-RAS'!E6:E651)=0,MIN('PR-RAS'!E6:E651)=0),1,0)</f>
        <v>0</v>
      </c>
      <c r="N271" s="71"/>
      <c r="O271" s="71"/>
      <c r="P271" s="71"/>
    </row>
    <row r="272" spans="1:16" ht="42" customHeight="1" x14ac:dyDescent="0.2">
      <c r="A272" s="133">
        <v>236</v>
      </c>
      <c r="B272" s="134" t="str">
        <f t="shared" si="19"/>
        <v>O.K.</v>
      </c>
      <c r="C272" s="118" t="s">
        <v>3278</v>
      </c>
      <c r="D272" s="123"/>
      <c r="E272" s="71">
        <f t="shared" si="20"/>
        <v>0</v>
      </c>
      <c r="F272" s="71">
        <f t="shared" si="21"/>
        <v>0</v>
      </c>
      <c r="G272" s="71"/>
      <c r="H272" s="71">
        <f>IF(OR('PR-RAS'!D292*'PR-RAS'!D293&gt;0,'PR-RAS'!D409*'PR-RAS'!D410&gt;0,'PR-RAS'!D637*'PR-RAS'!D638&gt;0),1,0)</f>
        <v>0</v>
      </c>
      <c r="I272" s="71">
        <f>IF(OR('PR-RAS'!E292*'PR-RAS'!E293&gt;0,'PR-RAS'!E409*'PR-RAS'!E410&gt;0,'PR-RAS'!E637*'PR-RAS'!E638&gt;0),1,0)</f>
        <v>0</v>
      </c>
      <c r="J272" s="71"/>
      <c r="K272" s="71"/>
      <c r="L272" s="71"/>
      <c r="M272" s="71"/>
      <c r="N272" s="71"/>
      <c r="O272" s="71"/>
      <c r="P272" s="71"/>
    </row>
    <row r="273" spans="1:16" ht="55.5" customHeight="1" x14ac:dyDescent="0.2">
      <c r="A273" s="133">
        <v>237</v>
      </c>
      <c r="B273" s="134" t="str">
        <f t="shared" si="19"/>
        <v>O.K.</v>
      </c>
      <c r="C273" s="119" t="s">
        <v>3279</v>
      </c>
      <c r="D273" s="123"/>
      <c r="E273" s="71">
        <f>MAX(G273:K273)</f>
        <v>0</v>
      </c>
      <c r="F273" s="71">
        <f t="shared" si="21"/>
        <v>0</v>
      </c>
      <c r="G273" s="71">
        <f>IF(AND(OR(MAX('PR-RAS'!D653:E653,'PR-RAS'!D655:E655)&gt;10000,MAX('PR-RAS'!D654:E654,'PR-RAS'!D656:E656)&gt;35000),O3&lt;&gt;174,O3&lt;&gt;713,O3&lt;&gt;1222,O3&lt;&gt;47107),1,0)</f>
        <v>0</v>
      </c>
      <c r="H273" s="71">
        <f>IF(MAX('PR-RAS'!D653:E656)&gt;100000,1,0)</f>
        <v>0</v>
      </c>
      <c r="I273" s="71"/>
      <c r="J273" s="71"/>
      <c r="K273" s="71"/>
      <c r="L273" s="71">
        <f>IF(MAX('PR-RAS'!D653:E656)&gt;1000,1,0)</f>
        <v>0</v>
      </c>
      <c r="M273" s="71"/>
      <c r="N273" s="71"/>
      <c r="O273" s="71"/>
      <c r="P273" s="71"/>
    </row>
    <row r="274" spans="1:16" ht="36" customHeight="1" x14ac:dyDescent="0.2">
      <c r="A274" s="298">
        <v>257</v>
      </c>
      <c r="B274" s="134" t="str">
        <f t="shared" si="19"/>
        <v>O.K.</v>
      </c>
      <c r="C274" s="116" t="s">
        <v>3280</v>
      </c>
      <c r="D274" s="123"/>
      <c r="E274" s="71">
        <f>MAX(G274:K274)</f>
        <v>0</v>
      </c>
      <c r="F274" s="71">
        <f t="shared" si="21"/>
        <v>0</v>
      </c>
      <c r="G274" s="71">
        <f>IF(MIN('PR-RAS'!D6:E992)&lt;-0.001,1,0)</f>
        <v>0</v>
      </c>
      <c r="H274" s="71"/>
      <c r="I274" s="71"/>
      <c r="J274" s="71"/>
      <c r="K274" s="71"/>
      <c r="L274" s="71"/>
      <c r="M274" s="71"/>
      <c r="N274" s="71"/>
      <c r="O274" s="71"/>
      <c r="P274" s="71"/>
    </row>
    <row r="275" spans="1:16" ht="19.5" customHeight="1" x14ac:dyDescent="0.2">
      <c r="A275" s="364" t="s">
        <v>32</v>
      </c>
      <c r="B275" s="365"/>
      <c r="C275" s="366"/>
      <c r="D275" s="123"/>
      <c r="E275" s="71">
        <f>SUM(E276:E292)</f>
        <v>0</v>
      </c>
      <c r="F275" s="71">
        <f>SUM(F276:F292)</f>
        <v>0</v>
      </c>
      <c r="G275" s="71"/>
      <c r="H275" s="71"/>
      <c r="I275" s="71"/>
      <c r="J275" s="71"/>
      <c r="K275" s="71"/>
      <c r="L275" s="71"/>
      <c r="M275" s="71"/>
      <c r="N275" s="71"/>
      <c r="O275" s="71"/>
      <c r="P275" s="71"/>
    </row>
    <row r="276" spans="1:16" ht="20.25" customHeight="1" x14ac:dyDescent="0.2">
      <c r="A276" s="133">
        <v>1</v>
      </c>
      <c r="B276" s="134" t="str">
        <f>IF(E276=1,"Pogreška",IF(F276=1,"Provjera","O.K."))</f>
        <v>O.K.</v>
      </c>
      <c r="C276" s="116" t="s">
        <v>3281</v>
      </c>
      <c r="D276" s="123"/>
      <c r="E276" s="71">
        <f>MAX(G276:K276)</f>
        <v>0</v>
      </c>
      <c r="F276" s="71">
        <f>MAX(L276:O276)</f>
        <v>0</v>
      </c>
      <c r="G276" s="71">
        <f>IF(ABS(BILANCA!D6-BILANCA!D175)&gt;0.001,1,0)</f>
        <v>0</v>
      </c>
      <c r="H276" s="71">
        <f>IF(ABS(BILANCA!E6-BILANCA!E175)&gt;0.001,1,0)</f>
        <v>0</v>
      </c>
      <c r="I276" s="71"/>
      <c r="J276" s="71"/>
      <c r="K276" s="71"/>
      <c r="L276" s="71"/>
      <c r="M276" s="71"/>
      <c r="N276" s="71"/>
      <c r="O276" s="71"/>
      <c r="P276" s="71"/>
    </row>
    <row r="277" spans="1:16" ht="18" customHeight="1" x14ac:dyDescent="0.2">
      <c r="A277" s="133">
        <v>26</v>
      </c>
      <c r="B277" s="134" t="str">
        <f t="shared" ref="B277:B278" si="22">IF(E277=1,"Pogreška",IF(F277=1,"Provjera","O.K."))</f>
        <v>O.K.</v>
      </c>
      <c r="C277" s="116" t="s">
        <v>3282</v>
      </c>
      <c r="D277" s="123"/>
      <c r="E277" s="71">
        <f t="shared" ref="E277:E278" si="23">MAX(G277:K277)</f>
        <v>0</v>
      </c>
      <c r="F277" s="71">
        <f t="shared" ref="F277:F292" si="24">MAX(L277:O277)</f>
        <v>0</v>
      </c>
      <c r="G277" s="71">
        <f>IF(AND(OR(I3=41,I3=42),O3&lt;&gt;23911,O3&lt;&gt;25843,MAX(BILANCA!D161:E161,BILANCA!D286:E286)&gt;0),1,0)</f>
        <v>0</v>
      </c>
      <c r="H277" s="71"/>
      <c r="I277" s="71"/>
      <c r="J277" s="71"/>
      <c r="K277" s="71"/>
      <c r="L277" s="71"/>
      <c r="M277" s="71"/>
      <c r="N277" s="71"/>
      <c r="O277" s="71"/>
      <c r="P277" s="71"/>
    </row>
    <row r="278" spans="1:16" ht="18" customHeight="1" x14ac:dyDescent="0.2">
      <c r="A278" s="133">
        <v>27</v>
      </c>
      <c r="B278" s="134" t="str">
        <f t="shared" si="22"/>
        <v>O.K.</v>
      </c>
      <c r="C278" s="116" t="s">
        <v>3283</v>
      </c>
      <c r="D278" s="123"/>
      <c r="E278" s="71">
        <f t="shared" si="23"/>
        <v>0</v>
      </c>
      <c r="F278" s="71">
        <f t="shared" si="24"/>
        <v>0</v>
      </c>
      <c r="G278" s="71">
        <f>IF(AND(I3=23,MAX(BILANCA!D286:E286,BILANCA!D300:E300)&gt;0),1,0)</f>
        <v>0</v>
      </c>
      <c r="H278" s="71"/>
      <c r="I278" s="71"/>
      <c r="J278" s="71"/>
      <c r="K278" s="71"/>
      <c r="L278" s="71"/>
      <c r="M278" s="71"/>
      <c r="N278" s="71"/>
      <c r="O278" s="71"/>
      <c r="P278" s="71"/>
    </row>
    <row r="279" spans="1:16" ht="19.5" customHeight="1" x14ac:dyDescent="0.2">
      <c r="A279" s="133">
        <v>2</v>
      </c>
      <c r="B279" s="134" t="str">
        <f t="shared" ref="B279:B284" si="25">IF(E279=1,"Pogreška",IF(F279=1,"Provjera","O.K."))</f>
        <v>O.K.</v>
      </c>
      <c r="C279" s="116" t="s">
        <v>3284</v>
      </c>
      <c r="D279" s="123"/>
      <c r="E279" s="71">
        <f t="shared" ref="E279:E284" si="26">MAX(G279:K279)</f>
        <v>0</v>
      </c>
      <c r="F279" s="71">
        <f t="shared" si="24"/>
        <v>0</v>
      </c>
      <c r="G279" s="71">
        <f>IF(AND(BILANCA!D247&lt;&gt;0,BILANCA!D251&lt;&gt;0),1,0)</f>
        <v>0</v>
      </c>
      <c r="H279" s="71">
        <f>IF(AND(BILANCA!E247&lt;&gt;0,BILANCA!E251&lt;&gt;0),1,0)</f>
        <v>0</v>
      </c>
      <c r="I279" s="71"/>
      <c r="J279" s="71"/>
      <c r="K279" s="71"/>
      <c r="L279" s="71"/>
      <c r="M279" s="71"/>
      <c r="N279" s="71"/>
      <c r="O279" s="71"/>
      <c r="P279" s="71"/>
    </row>
    <row r="280" spans="1:16" ht="19.5" customHeight="1" x14ac:dyDescent="0.2">
      <c r="A280" s="133">
        <v>3</v>
      </c>
      <c r="B280" s="134" t="str">
        <f t="shared" si="25"/>
        <v>O.K.</v>
      </c>
      <c r="C280" s="116" t="s">
        <v>3285</v>
      </c>
      <c r="D280" s="123"/>
      <c r="E280" s="71">
        <f t="shared" si="26"/>
        <v>0</v>
      </c>
      <c r="F280" s="71">
        <f t="shared" si="24"/>
        <v>0</v>
      </c>
      <c r="G280" s="71">
        <f>IF(AND(BILANCA!D248&lt;&gt;0,BILANCA!D252&lt;&gt;0),1,0)</f>
        <v>0</v>
      </c>
      <c r="H280" s="71">
        <f>IF(AND(BILANCA!E248&lt;&gt;0,BILANCA!E252&lt;&gt;0),1,0)</f>
        <v>0</v>
      </c>
      <c r="I280" s="71"/>
      <c r="J280" s="71"/>
      <c r="K280" s="71"/>
      <c r="L280" s="71"/>
      <c r="M280" s="71"/>
      <c r="N280" s="71"/>
      <c r="O280" s="71"/>
      <c r="P280" s="71"/>
    </row>
    <row r="281" spans="1:16" ht="19.5" customHeight="1" x14ac:dyDescent="0.2">
      <c r="A281" s="133">
        <v>4</v>
      </c>
      <c r="B281" s="134" t="str">
        <f t="shared" si="25"/>
        <v>O.K.</v>
      </c>
      <c r="C281" s="116" t="s">
        <v>3286</v>
      </c>
      <c r="D281" s="123"/>
      <c r="E281" s="71">
        <f t="shared" si="26"/>
        <v>0</v>
      </c>
      <c r="F281" s="71">
        <f t="shared" si="24"/>
        <v>0</v>
      </c>
      <c r="G281" s="71">
        <f>IF(AND(BILANCA!D249&lt;&gt;0,BILANCA!D253&lt;&gt;0),1,0)</f>
        <v>0</v>
      </c>
      <c r="H281" s="71">
        <f>IF(AND(BILANCA!E249&lt;&gt;0,BILANCA!E253&lt;&gt;0),1,0)</f>
        <v>0</v>
      </c>
      <c r="I281" s="71"/>
      <c r="J281" s="71"/>
      <c r="K281" s="71"/>
      <c r="L281" s="71"/>
      <c r="M281" s="71"/>
      <c r="N281" s="71"/>
      <c r="O281" s="71"/>
      <c r="P281" s="71"/>
    </row>
    <row r="282" spans="1:16" ht="19.5" customHeight="1" x14ac:dyDescent="0.2">
      <c r="A282" s="133">
        <v>5</v>
      </c>
      <c r="B282" s="134" t="str">
        <f t="shared" si="25"/>
        <v>O.K.</v>
      </c>
      <c r="C282" s="168" t="s">
        <v>3287</v>
      </c>
      <c r="D282" s="123"/>
      <c r="E282" s="71">
        <f t="shared" si="26"/>
        <v>0</v>
      </c>
      <c r="F282" s="71">
        <f t="shared" si="24"/>
        <v>0</v>
      </c>
      <c r="G282" s="71">
        <f>IF(MIN(BILANCA!D6:E236,BILANCA!D240:E244,BILANCA!D246:E322)&lt;0,1,0)</f>
        <v>0</v>
      </c>
      <c r="H282" s="71"/>
      <c r="I282" s="71"/>
      <c r="J282" s="71"/>
      <c r="K282" s="71"/>
      <c r="L282" s="71"/>
      <c r="M282" s="71"/>
      <c r="N282" s="71"/>
      <c r="O282" s="71"/>
      <c r="P282" s="71"/>
    </row>
    <row r="283" spans="1:16" ht="19.5" customHeight="1" x14ac:dyDescent="0.2">
      <c r="A283" s="133">
        <v>28</v>
      </c>
      <c r="B283" s="134" t="str">
        <f t="shared" si="25"/>
        <v>O.K.</v>
      </c>
      <c r="C283" s="116" t="s">
        <v>3288</v>
      </c>
      <c r="D283" s="123"/>
      <c r="E283" s="71">
        <f t="shared" si="26"/>
        <v>0</v>
      </c>
      <c r="F283" s="71">
        <f t="shared" si="24"/>
        <v>0</v>
      </c>
      <c r="G283" s="71">
        <f>IF(ABS(BILANCA!D156-SUM(BILANCA!D274:'BILANCA'!D281))&gt;0.001,1,0)</f>
        <v>0</v>
      </c>
      <c r="H283" s="71">
        <f>IF(ABS(BILANCA!E156-SUM(BILANCA!E274:'BILANCA'!E281))&gt;0.001,1,0)</f>
        <v>0</v>
      </c>
      <c r="I283" s="71"/>
      <c r="J283" s="71"/>
      <c r="K283" s="71"/>
      <c r="L283" s="71"/>
      <c r="M283" s="71"/>
      <c r="N283" s="71"/>
      <c r="O283" s="71"/>
      <c r="P283" s="71"/>
    </row>
    <row r="284" spans="1:16" ht="19.5" customHeight="1" x14ac:dyDescent="0.2">
      <c r="A284" s="133">
        <v>29</v>
      </c>
      <c r="B284" s="134" t="str">
        <f t="shared" si="25"/>
        <v>O.K.</v>
      </c>
      <c r="C284" s="116" t="s">
        <v>3289</v>
      </c>
      <c r="D284" s="123"/>
      <c r="E284" s="71">
        <f t="shared" si="26"/>
        <v>0</v>
      </c>
      <c r="F284" s="71">
        <f t="shared" si="24"/>
        <v>0</v>
      </c>
      <c r="G284" s="71">
        <f>IF(ROUND(BILANCA!D160,2)&lt;ROUND(SUM(BILANCA!D282:'BILANCA'!D285),2),1,0)</f>
        <v>0</v>
      </c>
      <c r="H284" s="71">
        <f>IF(ROUND(BILANCA!E160,2)&lt;ROUND(SUM(BILANCA!E282:'BILANCA'!E285),2),1,0)</f>
        <v>0</v>
      </c>
      <c r="I284" s="71"/>
      <c r="J284" s="71"/>
      <c r="K284" s="71"/>
      <c r="L284" s="71"/>
      <c r="M284" s="71"/>
      <c r="N284" s="71"/>
      <c r="O284" s="71"/>
      <c r="P284" s="71"/>
    </row>
    <row r="285" spans="1:16" ht="19.5" customHeight="1" x14ac:dyDescent="0.2">
      <c r="A285" s="133">
        <v>18</v>
      </c>
      <c r="B285" s="134" t="str">
        <f t="shared" ref="B285:B292" si="27">IF(E285=1,"Pogreška",IF(F285=1,"Provjera","O.K."))</f>
        <v>O.K.</v>
      </c>
      <c r="C285" s="116" t="s">
        <v>3290</v>
      </c>
      <c r="D285" s="123"/>
      <c r="E285" s="71">
        <f t="shared" ref="E285:E292" si="28">MAX(G285:K285)</f>
        <v>0</v>
      </c>
      <c r="F285" s="71">
        <f t="shared" si="24"/>
        <v>0</v>
      </c>
      <c r="G285" s="71">
        <f>IF(ROUND(BILANCA!D286,2)&gt;ROUND(BILANCA!D161,2),1,0)</f>
        <v>0</v>
      </c>
      <c r="H285" s="71">
        <f>IF(ROUND(BILANCA!E286,2)&gt;ROUND(BILANCA!E161,2),1,0)</f>
        <v>0</v>
      </c>
      <c r="I285" s="71"/>
      <c r="J285" s="71"/>
      <c r="K285" s="71"/>
      <c r="L285" s="71"/>
      <c r="M285" s="71"/>
      <c r="N285" s="71"/>
      <c r="O285" s="71"/>
      <c r="P285" s="71"/>
    </row>
    <row r="286" spans="1:16" ht="19.5" customHeight="1" x14ac:dyDescent="0.2">
      <c r="A286" s="133">
        <v>19</v>
      </c>
      <c r="B286" s="134" t="str">
        <f t="shared" si="27"/>
        <v>O.K.</v>
      </c>
      <c r="C286" s="168" t="s">
        <v>3291</v>
      </c>
      <c r="D286" s="123"/>
      <c r="E286" s="71">
        <f t="shared" si="28"/>
        <v>0</v>
      </c>
      <c r="F286" s="71">
        <f t="shared" si="24"/>
        <v>0</v>
      </c>
      <c r="G286" s="71">
        <f>IF(ABS(BILANCA!D88+BILANCA!D106-BILANCA!D262-BILANCA!D263)&gt;0.001,1,0)</f>
        <v>0</v>
      </c>
      <c r="H286" s="71">
        <f>IF(ABS(BILANCA!E88+BILANCA!E106-BILANCA!E262-BILANCA!E263)&gt;0.001,1,0)</f>
        <v>0</v>
      </c>
      <c r="I286" s="71"/>
      <c r="J286" s="71"/>
      <c r="K286" s="71"/>
      <c r="L286" s="71"/>
      <c r="M286" s="71"/>
      <c r="N286" s="71"/>
      <c r="O286" s="71"/>
      <c r="P286" s="71"/>
    </row>
    <row r="287" spans="1:16" ht="19.5" customHeight="1" x14ac:dyDescent="0.2">
      <c r="A287" s="133">
        <v>20</v>
      </c>
      <c r="B287" s="134" t="str">
        <f t="shared" si="27"/>
        <v>O.K.</v>
      </c>
      <c r="C287" s="168" t="s">
        <v>3292</v>
      </c>
      <c r="D287" s="123"/>
      <c r="E287" s="71">
        <f t="shared" si="28"/>
        <v>0</v>
      </c>
      <c r="F287" s="71">
        <f t="shared" si="24"/>
        <v>0</v>
      </c>
      <c r="G287" s="71">
        <f>IF(ABS(SUM(BILANCA!D147:D149,BILANCA!D158:D162)-BILANCA!D264-BILANCA!D265)&gt;0.001,1,0)</f>
        <v>0</v>
      </c>
      <c r="H287" s="71">
        <f>IF(ABS(SUM(BILANCA!E147:E149,BILANCA!E158:E162)-BILANCA!E264-BILANCA!E265)&gt;0.001,1,0)</f>
        <v>0</v>
      </c>
      <c r="I287" s="71"/>
      <c r="J287" s="71"/>
      <c r="K287" s="71"/>
      <c r="L287" s="71"/>
      <c r="M287" s="71"/>
      <c r="N287" s="71"/>
      <c r="O287" s="71"/>
      <c r="P287" s="71"/>
    </row>
    <row r="288" spans="1:16" ht="19.5" customHeight="1" x14ac:dyDescent="0.2">
      <c r="A288" s="133">
        <v>21</v>
      </c>
      <c r="B288" s="134" t="str">
        <f t="shared" si="27"/>
        <v>O.K.</v>
      </c>
      <c r="C288" s="168" t="s">
        <v>3293</v>
      </c>
      <c r="D288" s="123"/>
      <c r="E288" s="71">
        <f t="shared" si="28"/>
        <v>0</v>
      </c>
      <c r="F288" s="71">
        <f t="shared" si="24"/>
        <v>0</v>
      </c>
      <c r="G288" s="71">
        <f>IF(ABS(SUM(BILANCA!D165:D168)-BILANCA!D266-BILANCA!D267)&gt;0.001,1,0)</f>
        <v>0</v>
      </c>
      <c r="H288" s="71">
        <f>IF(ABS(SUM(BILANCA!E165:E168)-BILANCA!E266-BILANCA!E267)&gt;0.001,1,0)</f>
        <v>0</v>
      </c>
      <c r="I288" s="71"/>
      <c r="J288" s="71"/>
      <c r="K288" s="71"/>
      <c r="L288" s="71"/>
      <c r="M288" s="71"/>
      <c r="N288" s="71"/>
      <c r="O288" s="71"/>
      <c r="P288" s="71"/>
    </row>
    <row r="289" spans="1:16" ht="19.5" customHeight="1" x14ac:dyDescent="0.2">
      <c r="A289" s="133">
        <v>22</v>
      </c>
      <c r="B289" s="134" t="str">
        <f t="shared" si="27"/>
        <v>O.K.</v>
      </c>
      <c r="C289" s="116" t="s">
        <v>3294</v>
      </c>
      <c r="D289" s="123"/>
      <c r="E289" s="71">
        <f t="shared" si="28"/>
        <v>0</v>
      </c>
      <c r="F289" s="71">
        <f t="shared" si="24"/>
        <v>0</v>
      </c>
      <c r="G289" s="71">
        <f>IF(ABS(BILANCA!D177-BILANCA!D287-BILANCA!D288)&gt;0.001,1,0)</f>
        <v>0</v>
      </c>
      <c r="H289" s="71">
        <f>IF(ABS(BILANCA!E177-BILANCA!E287-BILANCA!E288)&gt;0.001,1,0)</f>
        <v>0</v>
      </c>
      <c r="I289" s="71"/>
      <c r="J289" s="71"/>
      <c r="K289" s="71"/>
      <c r="L289" s="71"/>
      <c r="M289" s="71"/>
      <c r="N289" s="71"/>
      <c r="O289" s="71"/>
      <c r="P289" s="71"/>
    </row>
    <row r="290" spans="1:16" ht="19.5" customHeight="1" x14ac:dyDescent="0.2">
      <c r="A290" s="133">
        <v>23</v>
      </c>
      <c r="B290" s="134" t="str">
        <f t="shared" si="27"/>
        <v>O.K.</v>
      </c>
      <c r="C290" s="116" t="s">
        <v>3295</v>
      </c>
      <c r="D290" s="123"/>
      <c r="E290" s="71">
        <f t="shared" si="28"/>
        <v>0</v>
      </c>
      <c r="F290" s="71">
        <f t="shared" si="24"/>
        <v>0</v>
      </c>
      <c r="G290" s="71">
        <f>IF(ABS(BILANCA!D189-BILANCA!D289-BILANCA!D290)&gt;0.001,1,0)</f>
        <v>0</v>
      </c>
      <c r="H290" s="71">
        <f>IF(ABS(BILANCA!E189-BILANCA!E289-BILANCA!E290)&gt;0.001,1,0)</f>
        <v>0</v>
      </c>
      <c r="I290" s="71"/>
      <c r="J290" s="71"/>
      <c r="K290" s="71"/>
      <c r="L290" s="71"/>
      <c r="M290" s="71"/>
      <c r="N290" s="71"/>
      <c r="O290" s="71"/>
      <c r="P290" s="71"/>
    </row>
    <row r="291" spans="1:16" ht="19.5" customHeight="1" x14ac:dyDescent="0.2">
      <c r="A291" s="133">
        <v>24</v>
      </c>
      <c r="B291" s="134" t="str">
        <f t="shared" si="27"/>
        <v>O.K.</v>
      </c>
      <c r="C291" s="116" t="s">
        <v>3296</v>
      </c>
      <c r="D291" s="123"/>
      <c r="E291" s="71">
        <f t="shared" si="28"/>
        <v>0</v>
      </c>
      <c r="F291" s="71">
        <f t="shared" si="24"/>
        <v>0</v>
      </c>
      <c r="G291" s="71">
        <f>IF(ABS(BILANCA!D190-BILANCA!D291-BILANCA!D292)&gt;0.001,1,0)</f>
        <v>0</v>
      </c>
      <c r="H291" s="71">
        <f>IF(ABS(BILANCA!E190-BILANCA!E291-BILANCA!E292)&gt;0.001,1,0)</f>
        <v>0</v>
      </c>
      <c r="I291" s="71"/>
      <c r="J291" s="71"/>
      <c r="K291" s="71"/>
      <c r="L291" s="71"/>
      <c r="M291" s="71"/>
      <c r="N291" s="71"/>
      <c r="O291" s="71"/>
      <c r="P291" s="71"/>
    </row>
    <row r="292" spans="1:16" ht="19.5" customHeight="1" x14ac:dyDescent="0.2">
      <c r="A292" s="133">
        <v>25</v>
      </c>
      <c r="B292" s="134" t="str">
        <f t="shared" si="27"/>
        <v>O.K.</v>
      </c>
      <c r="C292" s="116" t="s">
        <v>3297</v>
      </c>
      <c r="D292" s="123"/>
      <c r="E292" s="71">
        <f t="shared" si="28"/>
        <v>0</v>
      </c>
      <c r="F292" s="71">
        <f t="shared" si="24"/>
        <v>0</v>
      </c>
      <c r="G292" s="71">
        <f>IF(ABS(BILANCA!D206-BILANCA!D293-BILANCA!D294)&gt;0.001,1,0)</f>
        <v>0</v>
      </c>
      <c r="H292" s="71">
        <f>IF(ABS(BILANCA!E206-BILANCA!E293-BILANCA!E294)&gt;0.001,1,0)</f>
        <v>0</v>
      </c>
      <c r="I292" s="71"/>
      <c r="J292" s="71"/>
      <c r="K292" s="71"/>
      <c r="L292" s="71"/>
      <c r="M292" s="71"/>
      <c r="N292" s="71"/>
      <c r="O292" s="71"/>
      <c r="P292" s="71"/>
    </row>
    <row r="293" spans="1:16" ht="19.5" customHeight="1" x14ac:dyDescent="0.2">
      <c r="A293" s="364" t="s">
        <v>37</v>
      </c>
      <c r="B293" s="365"/>
      <c r="C293" s="366"/>
      <c r="D293" s="123"/>
      <c r="E293" s="71">
        <f t="shared" ref="E293:F293" si="29">SUM(E294:E295)</f>
        <v>0</v>
      </c>
      <c r="F293" s="71">
        <f t="shared" si="29"/>
        <v>0</v>
      </c>
      <c r="G293" s="71"/>
      <c r="H293" s="71"/>
      <c r="I293" s="71"/>
      <c r="J293" s="71"/>
      <c r="K293" s="71"/>
      <c r="L293" s="71"/>
      <c r="M293" s="71"/>
      <c r="N293" s="71"/>
      <c r="O293" s="71"/>
      <c r="P293" s="71"/>
    </row>
    <row r="294" spans="1:16" ht="30" customHeight="1" x14ac:dyDescent="0.2">
      <c r="A294" s="133">
        <v>1</v>
      </c>
      <c r="B294" s="134" t="str">
        <f t="shared" ref="B294:B295" si="30">IF(E294=1,"Pogreška",IF(F294=1,"Provjera","O.K."))</f>
        <v>O.K.</v>
      </c>
      <c r="C294" s="116" t="s">
        <v>3280</v>
      </c>
      <c r="D294" s="123"/>
      <c r="E294" s="71">
        <f t="shared" ref="E294:E295" si="31">MAX(G294:K294)</f>
        <v>0</v>
      </c>
      <c r="F294" s="71">
        <f t="shared" ref="F294:F295" si="32">MAX(L294:O294)</f>
        <v>0</v>
      </c>
      <c r="G294" s="71">
        <f>IF(MIN(OBVEZE!D5:D105)&lt;-0.001,1,0)</f>
        <v>0</v>
      </c>
      <c r="H294" s="71"/>
      <c r="I294" s="71"/>
      <c r="J294" s="71"/>
      <c r="K294" s="71"/>
      <c r="L294" s="71"/>
      <c r="M294" s="71"/>
      <c r="N294" s="71"/>
      <c r="O294" s="71"/>
      <c r="P294" s="71"/>
    </row>
    <row r="295" spans="1:16" ht="42" customHeight="1" x14ac:dyDescent="0.2">
      <c r="A295" s="133">
        <v>2</v>
      </c>
      <c r="B295" s="134" t="str">
        <f t="shared" si="30"/>
        <v>O.K.</v>
      </c>
      <c r="C295" s="116" t="s">
        <v>3298</v>
      </c>
      <c r="D295" s="123"/>
      <c r="E295" s="71">
        <f t="shared" si="31"/>
        <v>0</v>
      </c>
      <c r="F295" s="71">
        <f t="shared" si="32"/>
        <v>0</v>
      </c>
      <c r="G295" s="71">
        <f>IF(ROUND(OBVEZE!D42,2)&lt;&gt;ROUND(OBVEZE!D43+OBVEZE!D101,2),1,0)</f>
        <v>0</v>
      </c>
      <c r="H295" s="71"/>
      <c r="I295" s="71"/>
      <c r="J295" s="71"/>
      <c r="K295" s="71"/>
      <c r="L295" s="71"/>
      <c r="M295" s="71"/>
      <c r="N295" s="71"/>
      <c r="O295" s="71"/>
      <c r="P295" s="71"/>
    </row>
    <row r="296" spans="1:16" ht="19.5" customHeight="1" x14ac:dyDescent="0.2">
      <c r="A296" s="364" t="s">
        <v>36</v>
      </c>
      <c r="B296" s="365"/>
      <c r="C296" s="366"/>
      <c r="D296" s="123"/>
      <c r="E296" s="71">
        <f>SUM(E297:E297)</f>
        <v>0</v>
      </c>
      <c r="F296" s="71">
        <f>SUM(F297:F297)</f>
        <v>0</v>
      </c>
      <c r="G296" s="71"/>
      <c r="H296" s="71"/>
      <c r="I296" s="71"/>
      <c r="J296" s="71"/>
      <c r="K296" s="71"/>
      <c r="L296" s="71"/>
      <c r="M296" s="71"/>
      <c r="N296" s="71"/>
      <c r="O296" s="71"/>
      <c r="P296" s="71"/>
    </row>
    <row r="297" spans="1:16" ht="30" customHeight="1" x14ac:dyDescent="0.2">
      <c r="A297" s="133">
        <v>1</v>
      </c>
      <c r="B297" s="134" t="str">
        <f>IF(E297=1,"Pogreška",IF(F297=1,"Provjera","O.K."))</f>
        <v>O.K.</v>
      </c>
      <c r="C297" s="116" t="s">
        <v>3280</v>
      </c>
      <c r="D297" s="123"/>
      <c r="E297" s="71">
        <f>MAX(G297:K297)</f>
        <v>0</v>
      </c>
      <c r="F297" s="71">
        <f>MAX(L297:O297)</f>
        <v>0</v>
      </c>
      <c r="G297" s="71">
        <f>IF(MIN('P-VRIO'!D5:E48)&lt;-0.001,1,0)</f>
        <v>0</v>
      </c>
      <c r="H297" s="71"/>
      <c r="I297" s="71"/>
      <c r="J297" s="71"/>
      <c r="K297" s="71"/>
      <c r="L297" s="71"/>
      <c r="M297" s="71"/>
      <c r="N297" s="71"/>
      <c r="O297" s="71"/>
      <c r="P297" s="71"/>
    </row>
    <row r="298" spans="1:16" ht="19.5" customHeight="1" x14ac:dyDescent="0.2">
      <c r="A298" s="364" t="s">
        <v>3299</v>
      </c>
      <c r="B298" s="365"/>
      <c r="C298" s="366"/>
      <c r="D298" s="123"/>
      <c r="E298" s="71">
        <f t="shared" ref="E298:F298" si="33">SUM(E299)</f>
        <v>0</v>
      </c>
      <c r="F298" s="71">
        <f t="shared" si="33"/>
        <v>0</v>
      </c>
      <c r="G298" s="71"/>
      <c r="H298" s="71"/>
      <c r="I298" s="71"/>
      <c r="J298" s="71"/>
      <c r="K298" s="71"/>
      <c r="L298" s="71"/>
      <c r="M298" s="71"/>
      <c r="N298" s="71"/>
      <c r="O298" s="71"/>
      <c r="P298" s="71"/>
    </row>
    <row r="299" spans="1:16" ht="30" customHeight="1" x14ac:dyDescent="0.2">
      <c r="A299" s="149">
        <v>1</v>
      </c>
      <c r="B299" s="150" t="str">
        <f>IF(E299=1,"Pogreška",IF(F299=1,"Provjera","O.K."))</f>
        <v>O.K.</v>
      </c>
      <c r="C299" s="151" t="s">
        <v>3280</v>
      </c>
      <c r="D299" s="123"/>
      <c r="E299" s="71">
        <f>MAX(G299:K299)</f>
        <v>0</v>
      </c>
      <c r="F299" s="71">
        <f>MAX(L299:O299)</f>
        <v>0</v>
      </c>
      <c r="G299" s="71">
        <f>IF(MIN('RAS-funkcijski'!D5:E141)&lt;-0.001,1,0)</f>
        <v>0</v>
      </c>
      <c r="H299" s="71"/>
      <c r="I299" s="71"/>
      <c r="J299" s="71"/>
      <c r="K299" s="71"/>
      <c r="L299" s="71"/>
      <c r="M299" s="71"/>
      <c r="N299" s="71"/>
      <c r="O299" s="71"/>
      <c r="P299" s="71"/>
    </row>
    <row r="300" spans="1:16" ht="12.75" x14ac:dyDescent="0.2">
      <c r="A300" s="121"/>
      <c r="B300" s="122"/>
      <c r="C300" s="83"/>
      <c r="D300" s="123"/>
      <c r="E300" s="71"/>
      <c r="F300" s="71"/>
      <c r="G300" s="71"/>
      <c r="H300" s="71"/>
      <c r="I300" s="71"/>
      <c r="J300" s="71"/>
      <c r="K300" s="71"/>
      <c r="L300" s="71"/>
      <c r="M300" s="71"/>
      <c r="N300" s="71"/>
      <c r="O300" s="71"/>
      <c r="P300" s="71"/>
    </row>
    <row r="301" spans="1:16" ht="12.75" x14ac:dyDescent="0.2">
      <c r="A301" s="121"/>
      <c r="B301" s="122"/>
      <c r="C301" s="83"/>
      <c r="D301" s="123"/>
      <c r="E301" s="71"/>
      <c r="F301" s="71"/>
      <c r="G301" s="71"/>
      <c r="H301" s="71"/>
      <c r="I301" s="71"/>
      <c r="J301" s="71"/>
      <c r="K301" s="71"/>
      <c r="L301" s="71"/>
      <c r="M301" s="71"/>
      <c r="N301" s="71"/>
      <c r="O301" s="71"/>
      <c r="P301" s="71"/>
    </row>
    <row r="302" spans="1:16" ht="11.25" customHeight="1" x14ac:dyDescent="0.2">
      <c r="A302" s="121"/>
      <c r="B302" s="122"/>
      <c r="C302" s="83"/>
      <c r="D302" s="123"/>
      <c r="E302" s="71"/>
      <c r="F302" s="71"/>
      <c r="G302" s="71"/>
      <c r="H302" s="71"/>
      <c r="I302" s="71"/>
      <c r="J302" s="71"/>
      <c r="K302" s="71"/>
      <c r="L302" s="71"/>
      <c r="M302" s="71"/>
      <c r="N302" s="71"/>
      <c r="O302" s="71"/>
      <c r="P302" s="71"/>
    </row>
    <row r="303" spans="1:16" ht="11.25" customHeight="1" x14ac:dyDescent="0.2">
      <c r="A303" s="121"/>
      <c r="B303" s="122"/>
      <c r="C303" s="83"/>
      <c r="D303" s="123"/>
      <c r="E303" s="71"/>
      <c r="F303" s="71"/>
      <c r="G303" s="71"/>
      <c r="H303" s="71"/>
      <c r="I303" s="71"/>
      <c r="J303" s="71"/>
      <c r="K303" s="71"/>
      <c r="L303" s="71"/>
      <c r="M303" s="71"/>
      <c r="N303" s="71"/>
      <c r="O303" s="71"/>
      <c r="P303" s="71"/>
    </row>
    <row r="304" spans="1:16" ht="11.25" customHeight="1" x14ac:dyDescent="0.2">
      <c r="A304" s="121"/>
      <c r="B304" s="122"/>
      <c r="C304" s="83"/>
      <c r="D304" s="123"/>
      <c r="E304" s="71"/>
      <c r="F304" s="71"/>
      <c r="G304" s="71"/>
      <c r="H304" s="71"/>
      <c r="I304" s="71"/>
      <c r="J304" s="71"/>
      <c r="K304" s="71"/>
      <c r="L304" s="71"/>
      <c r="M304" s="71"/>
      <c r="N304" s="71"/>
      <c r="O304" s="71"/>
      <c r="P304" s="71"/>
    </row>
    <row r="305" spans="1:16" ht="11.25" customHeight="1" x14ac:dyDescent="0.2">
      <c r="A305" s="121"/>
      <c r="B305" s="122"/>
      <c r="C305" s="83"/>
      <c r="D305" s="123"/>
      <c r="E305" s="71"/>
      <c r="F305" s="71"/>
      <c r="G305" s="71"/>
      <c r="H305" s="71"/>
      <c r="I305" s="71"/>
      <c r="J305" s="71"/>
      <c r="K305" s="71"/>
      <c r="L305" s="71"/>
      <c r="M305" s="71"/>
      <c r="N305" s="71"/>
      <c r="O305" s="71"/>
      <c r="P305" s="71"/>
    </row>
    <row r="306" spans="1:16" ht="11.25" customHeight="1" x14ac:dyDescent="0.2">
      <c r="A306" s="121"/>
      <c r="B306" s="122"/>
      <c r="C306" s="83"/>
      <c r="D306" s="123"/>
      <c r="E306" s="71"/>
      <c r="F306" s="71"/>
      <c r="G306" s="71"/>
      <c r="H306" s="71"/>
      <c r="I306" s="71"/>
      <c r="J306" s="71"/>
      <c r="K306" s="71"/>
      <c r="L306" s="71"/>
      <c r="M306" s="71"/>
      <c r="N306" s="71"/>
      <c r="O306" s="71"/>
      <c r="P306" s="71"/>
    </row>
    <row r="307" spans="1:16" ht="11.25" customHeight="1" x14ac:dyDescent="0.2">
      <c r="A307" s="121"/>
      <c r="B307" s="122"/>
      <c r="C307" s="83"/>
      <c r="D307" s="123"/>
      <c r="E307" s="71"/>
      <c r="F307" s="71"/>
      <c r="G307" s="71"/>
      <c r="H307" s="71"/>
      <c r="I307" s="71"/>
      <c r="J307" s="71"/>
      <c r="K307" s="71"/>
      <c r="L307" s="71"/>
      <c r="M307" s="71"/>
      <c r="N307" s="71"/>
      <c r="O307" s="71"/>
      <c r="P307" s="71"/>
    </row>
    <row r="308" spans="1:16" ht="11.25" customHeight="1" x14ac:dyDescent="0.2">
      <c r="A308" s="121"/>
      <c r="B308" s="122"/>
      <c r="C308" s="83"/>
      <c r="D308" s="123"/>
      <c r="E308" s="71"/>
      <c r="F308" s="71"/>
      <c r="G308" s="71"/>
      <c r="H308" s="71"/>
      <c r="I308" s="71"/>
      <c r="J308" s="71"/>
      <c r="K308" s="71"/>
      <c r="L308" s="71"/>
      <c r="M308" s="71"/>
      <c r="N308" s="71"/>
      <c r="O308" s="71"/>
      <c r="P308" s="71"/>
    </row>
    <row r="309" spans="1:16" ht="11.25" customHeight="1" x14ac:dyDescent="0.2">
      <c r="A309" s="121"/>
      <c r="B309" s="122"/>
      <c r="C309" s="83"/>
      <c r="D309" s="123"/>
      <c r="E309" s="71"/>
      <c r="F309" s="71"/>
      <c r="G309" s="71"/>
      <c r="H309" s="71"/>
      <c r="I309" s="71"/>
      <c r="J309" s="71"/>
      <c r="K309" s="71"/>
      <c r="L309" s="71"/>
      <c r="M309" s="71"/>
      <c r="N309" s="71"/>
      <c r="O309" s="71"/>
      <c r="P309" s="71"/>
    </row>
    <row r="310" spans="1:16" ht="11.25" customHeight="1" x14ac:dyDescent="0.2">
      <c r="A310" s="121"/>
      <c r="B310" s="122"/>
      <c r="C310" s="83"/>
      <c r="D310" s="123"/>
      <c r="E310" s="71"/>
      <c r="F310" s="71"/>
      <c r="G310" s="71"/>
      <c r="H310" s="71"/>
      <c r="I310" s="71"/>
      <c r="J310" s="71"/>
      <c r="K310" s="71"/>
      <c r="L310" s="71"/>
      <c r="M310" s="71"/>
      <c r="N310" s="71"/>
      <c r="O310" s="71"/>
      <c r="P310" s="71"/>
    </row>
    <row r="311" spans="1:16" ht="11.25" customHeight="1" x14ac:dyDescent="0.2">
      <c r="A311" s="121"/>
      <c r="B311" s="122"/>
      <c r="C311" s="83"/>
      <c r="D311" s="123"/>
      <c r="E311" s="71"/>
      <c r="F311" s="71"/>
      <c r="G311" s="71"/>
      <c r="H311" s="71"/>
      <c r="I311" s="71"/>
      <c r="J311" s="71"/>
      <c r="K311" s="71"/>
      <c r="L311" s="71"/>
      <c r="M311" s="71"/>
      <c r="N311" s="71"/>
      <c r="O311" s="71"/>
      <c r="P311" s="71"/>
    </row>
    <row r="312" spans="1:16" ht="11.25" customHeight="1" x14ac:dyDescent="0.2">
      <c r="A312" s="121"/>
      <c r="B312" s="122"/>
      <c r="C312" s="83"/>
      <c r="D312" s="123"/>
      <c r="E312" s="71"/>
      <c r="F312" s="71"/>
      <c r="G312" s="71"/>
      <c r="H312" s="71"/>
      <c r="I312" s="71"/>
      <c r="J312" s="71"/>
      <c r="K312" s="71"/>
      <c r="L312" s="71"/>
      <c r="M312" s="71"/>
      <c r="N312" s="71"/>
      <c r="O312" s="71"/>
      <c r="P312" s="71"/>
    </row>
    <row r="313" spans="1:16" ht="11.25" customHeight="1" x14ac:dyDescent="0.2">
      <c r="A313" s="121"/>
      <c r="B313" s="122"/>
      <c r="C313" s="83"/>
      <c r="D313" s="123"/>
      <c r="E313" s="71"/>
      <c r="F313" s="71"/>
      <c r="G313" s="71"/>
      <c r="H313" s="71"/>
      <c r="I313" s="71"/>
      <c r="J313" s="71"/>
      <c r="K313" s="71"/>
      <c r="L313" s="71"/>
      <c r="M313" s="71"/>
      <c r="N313" s="71"/>
      <c r="O313" s="71"/>
      <c r="P313" s="71"/>
    </row>
    <row r="314" spans="1:16" ht="11.25" customHeight="1" x14ac:dyDescent="0.2">
      <c r="A314" s="121"/>
      <c r="B314" s="122"/>
      <c r="C314" s="83"/>
      <c r="D314" s="123"/>
      <c r="E314" s="71"/>
      <c r="F314" s="71"/>
      <c r="G314" s="71"/>
      <c r="H314" s="71"/>
      <c r="I314" s="71"/>
      <c r="J314" s="71"/>
      <c r="K314" s="71"/>
      <c r="L314" s="71"/>
      <c r="M314" s="71"/>
      <c r="N314" s="71"/>
      <c r="O314" s="71"/>
      <c r="P314" s="71"/>
    </row>
    <row r="315" spans="1:16" ht="11.25" customHeight="1" x14ac:dyDescent="0.2">
      <c r="A315" s="121"/>
      <c r="B315" s="122"/>
      <c r="C315" s="83"/>
      <c r="D315" s="123"/>
      <c r="E315" s="71"/>
      <c r="F315" s="71"/>
      <c r="G315" s="71"/>
      <c r="H315" s="71"/>
      <c r="I315" s="71"/>
      <c r="J315" s="71"/>
      <c r="K315" s="71"/>
      <c r="L315" s="71"/>
      <c r="M315" s="71"/>
      <c r="N315" s="71"/>
      <c r="O315" s="71"/>
      <c r="P315" s="71"/>
    </row>
    <row r="316" spans="1:16" ht="11.25" customHeight="1" x14ac:dyDescent="0.2">
      <c r="A316" s="121"/>
      <c r="B316" s="122"/>
      <c r="C316" s="83"/>
      <c r="D316" s="123"/>
      <c r="E316" s="71"/>
      <c r="F316" s="71"/>
      <c r="G316" s="71"/>
      <c r="H316" s="71"/>
      <c r="I316" s="71"/>
      <c r="J316" s="71"/>
      <c r="K316" s="71"/>
      <c r="L316" s="71"/>
      <c r="M316" s="71"/>
      <c r="N316" s="71"/>
      <c r="O316" s="71"/>
      <c r="P316" s="71"/>
    </row>
    <row r="317" spans="1:16" ht="11.25" customHeight="1" x14ac:dyDescent="0.2">
      <c r="A317" s="121"/>
      <c r="B317" s="122"/>
      <c r="C317" s="83"/>
      <c r="D317" s="123"/>
      <c r="E317" s="71"/>
      <c r="F317" s="71"/>
      <c r="G317" s="71"/>
      <c r="H317" s="71"/>
      <c r="I317" s="71"/>
      <c r="J317" s="71"/>
      <c r="K317" s="71"/>
      <c r="L317" s="71"/>
      <c r="M317" s="71"/>
      <c r="N317" s="71"/>
      <c r="O317" s="71"/>
      <c r="P317" s="71"/>
    </row>
    <row r="318" spans="1:16" ht="11.25" customHeight="1" x14ac:dyDescent="0.2">
      <c r="A318" s="121"/>
      <c r="B318" s="122"/>
      <c r="C318" s="83"/>
      <c r="D318" s="123"/>
      <c r="E318" s="71"/>
      <c r="F318" s="71"/>
      <c r="G318" s="71"/>
      <c r="H318" s="71"/>
      <c r="I318" s="71"/>
      <c r="J318" s="71"/>
      <c r="K318" s="71"/>
      <c r="L318" s="71"/>
      <c r="M318" s="71"/>
      <c r="N318" s="71"/>
      <c r="O318" s="71"/>
      <c r="P318" s="71"/>
    </row>
    <row r="319" spans="1:16" ht="11.25" customHeight="1"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7">
        <f>IF(AND(C1429=0,D1429),1,0)</f>
        <v>1</v>
      </c>
      <c r="L1429" s="47">
        <f>IF(C1429&lt;&gt;0,1,0)</f>
        <v>0</v>
      </c>
    </row>
    <row r="1430" spans="10:12" ht="15" customHeight="1" x14ac:dyDescent="0.2">
      <c r="J1430" s="48" t="s">
        <v>3300</v>
      </c>
    </row>
    <row r="1431" spans="10:12" ht="15.75" customHeight="1" x14ac:dyDescent="0.2"/>
    <row r="1432" spans="10:12" ht="15" customHeight="1" x14ac:dyDescent="0.2">
      <c r="K1432" s="47">
        <f>IF(ABS(OBVEZE!D42-OBVEZE!D43-OBVEZE!D101)&gt;0,1,0)</f>
        <v>1</v>
      </c>
    </row>
  </sheetData>
  <sheetProtection algorithmName="SHA-512" hashValue="GYcXtNC1g/edqOrleaC2dOxKhW0zp8bxnxg/iDSSw4vltI7topVuRHcQWZmhBgR3YFVyE3NIzk5Goc6Dz7Dp6A==" saltValue="TUTwF54CePpnhyAnIemqZA==" spinCount="100000" sheet="1" selectLockedCells="1"/>
  <mergeCells count="9">
    <mergeCell ref="A298:C298"/>
    <mergeCell ref="A275:C275"/>
    <mergeCell ref="A293:C293"/>
    <mergeCell ref="A296:C296"/>
    <mergeCell ref="A1:D1"/>
    <mergeCell ref="A2:D2"/>
    <mergeCell ref="A4:C4"/>
    <mergeCell ref="A14:C14"/>
    <mergeCell ref="A19:C19"/>
  </mergeCells>
  <conditionalFormatting sqref="B5:B13 B15:B18 B20:B274 B276:B292 B294:B295 B297">
    <cfRule type="cellIs" dxfId="3" priority="3" operator="equal">
      <formula>"Pogreška"</formula>
    </cfRule>
  </conditionalFormatting>
  <conditionalFormatting sqref="B5:B13 B20:B274 B276:B292 B294:B295 B297 B299">
    <cfRule type="cellIs" dxfId="2" priority="2" operator="equal">
      <formula>"Provjera"</formula>
    </cfRule>
  </conditionalFormatting>
  <conditionalFormatting sqref="B15:B18">
    <cfRule type="cellIs" dxfId="1" priority="4" operator="equal">
      <formula>"Provjera"</formula>
    </cfRule>
  </conditionalFormatting>
  <conditionalFormatting sqref="B299">
    <cfRule type="cellIs" dxfId="0" priority="1" operator="equal">
      <formula>"O.K."</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Općina Bogdanovci</cp:lastModifiedBy>
  <cp:lastPrinted>2023-07-10T08:33:09Z</cp:lastPrinted>
  <dcterms:created xsi:type="dcterms:W3CDTF">2022-04-01T05:14:30Z</dcterms:created>
  <dcterms:modified xsi:type="dcterms:W3CDTF">2023-07-10T11:11:01Z</dcterms:modified>
</cp:coreProperties>
</file>